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45" tabRatio="364" activeTab="2"/>
  </bookViews>
  <sheets>
    <sheet name="SKP" sheetId="1" r:id="rId1"/>
    <sheet name="PENGUKURAN" sheetId="2" r:id="rId2"/>
    <sheet name="PENILAIAN" sheetId="3" r:id="rId3"/>
  </sheets>
  <calcPr calcId="124519"/>
</workbook>
</file>

<file path=xl/calcChain.xml><?xml version="1.0" encoding="utf-8"?>
<calcChain xmlns="http://schemas.openxmlformats.org/spreadsheetml/2006/main">
  <c r="F4" i="3"/>
  <c r="D9" i="2"/>
  <c r="E21" i="1"/>
  <c r="E52" i="3"/>
  <c r="P48"/>
  <c r="P47"/>
  <c r="P46"/>
  <c r="P45"/>
  <c r="P44"/>
  <c r="P42"/>
  <c r="P41"/>
  <c r="P40"/>
  <c r="P39"/>
  <c r="P38"/>
  <c r="E53"/>
  <c r="F11"/>
  <c r="F12" s="1"/>
  <c r="G9"/>
  <c r="G8"/>
  <c r="G7"/>
  <c r="G6"/>
  <c r="G5"/>
  <c r="F13" l="1"/>
  <c r="I13" s="1"/>
  <c r="G12"/>
  <c r="I12" i="2" l="1"/>
  <c r="X12" s="1"/>
  <c r="AB12" s="1"/>
  <c r="AL13"/>
  <c r="AL14"/>
  <c r="AL15"/>
  <c r="T9"/>
  <c r="D10"/>
  <c r="T10" s="1"/>
  <c r="D11"/>
  <c r="T11" s="1"/>
  <c r="D12"/>
  <c r="T12" s="1"/>
  <c r="T13"/>
  <c r="T14"/>
  <c r="T15"/>
  <c r="Y16"/>
  <c r="T17"/>
  <c r="I8"/>
  <c r="AL8" s="1"/>
  <c r="Z13"/>
  <c r="AK13"/>
  <c r="Z14"/>
  <c r="W14"/>
  <c r="B11"/>
  <c r="C11"/>
  <c r="E11"/>
  <c r="L11" s="1"/>
  <c r="F11"/>
  <c r="Z11" s="1"/>
  <c r="G11"/>
  <c r="W11" s="1"/>
  <c r="H11"/>
  <c r="O11" s="1"/>
  <c r="I11"/>
  <c r="AE11" s="1"/>
  <c r="B12"/>
  <c r="C12"/>
  <c r="E12"/>
  <c r="L12" s="1"/>
  <c r="F12"/>
  <c r="Z12" s="1"/>
  <c r="G12"/>
  <c r="W12" s="1"/>
  <c r="H12"/>
  <c r="O12" s="1"/>
  <c r="Z15"/>
  <c r="AD15"/>
  <c r="Z16"/>
  <c r="AD16"/>
  <c r="AL16"/>
  <c r="Z17"/>
  <c r="AD17"/>
  <c r="X17"/>
  <c r="AB17" s="1"/>
  <c r="B9"/>
  <c r="B10"/>
  <c r="C9"/>
  <c r="E9"/>
  <c r="L9" s="1"/>
  <c r="F9"/>
  <c r="Z9" s="1"/>
  <c r="G9"/>
  <c r="W9" s="1"/>
  <c r="H9"/>
  <c r="O9" s="1"/>
  <c r="I9"/>
  <c r="AE9" s="1"/>
  <c r="C10"/>
  <c r="E10"/>
  <c r="L10" s="1"/>
  <c r="F10"/>
  <c r="Z10" s="1"/>
  <c r="G10"/>
  <c r="AC10" s="1"/>
  <c r="H10"/>
  <c r="O10" s="1"/>
  <c r="I10"/>
  <c r="AF10" s="1"/>
  <c r="G28" i="1"/>
  <c r="C48" i="3" s="1"/>
  <c r="G27" i="1"/>
  <c r="C47" i="3" s="1"/>
  <c r="G8" i="2"/>
  <c r="AK8" s="1"/>
  <c r="F8"/>
  <c r="Z8" s="1"/>
  <c r="D8"/>
  <c r="T8" s="1"/>
  <c r="A28" i="1"/>
  <c r="A27"/>
  <c r="E42" i="3" s="1"/>
  <c r="C8" i="2"/>
  <c r="H8"/>
  <c r="O8" s="1"/>
  <c r="E8"/>
  <c r="B8"/>
  <c r="Y10"/>
  <c r="X13" l="1"/>
  <c r="AB13" s="1"/>
  <c r="AE13"/>
  <c r="AF13"/>
  <c r="M31"/>
  <c r="AF16"/>
  <c r="AC8"/>
  <c r="W17"/>
  <c r="AE16"/>
  <c r="Y17"/>
  <c r="M32"/>
  <c r="E43" i="3"/>
  <c r="AL11" i="2"/>
  <c r="Y9"/>
  <c r="AC13"/>
  <c r="AF15"/>
  <c r="AD13"/>
  <c r="X16"/>
  <c r="AB16" s="1"/>
  <c r="AL17"/>
  <c r="AE12"/>
  <c r="AE17"/>
  <c r="AC11"/>
  <c r="AA11" s="1"/>
  <c r="AD8"/>
  <c r="Y13"/>
  <c r="AF12"/>
  <c r="W13"/>
  <c r="AE15"/>
  <c r="W8"/>
  <c r="T16"/>
  <c r="T24" s="1"/>
  <c r="AF11"/>
  <c r="AE8"/>
  <c r="AF8"/>
  <c r="AD11"/>
  <c r="X8"/>
  <c r="AB8" s="1"/>
  <c r="X15"/>
  <c r="AB15" s="1"/>
  <c r="AK11"/>
  <c r="AC15"/>
  <c r="AF17"/>
  <c r="Y15"/>
  <c r="AF14"/>
  <c r="W15"/>
  <c r="AA15" s="1"/>
  <c r="AK15"/>
  <c r="AN15" s="1"/>
  <c r="AK12"/>
  <c r="AN12" s="1"/>
  <c r="X14"/>
  <c r="AB14" s="1"/>
  <c r="AC12"/>
  <c r="AA12" s="1"/>
  <c r="AD12"/>
  <c r="AE14"/>
  <c r="Y8"/>
  <c r="Y11"/>
  <c r="Y14"/>
  <c r="Y12"/>
  <c r="AN8"/>
  <c r="AC17"/>
  <c r="AK17"/>
  <c r="AN17" s="1"/>
  <c r="AK16"/>
  <c r="AN16" s="1"/>
  <c r="AC16"/>
  <c r="W16"/>
  <c r="AD14"/>
  <c r="AK14"/>
  <c r="AC14"/>
  <c r="AA14" s="1"/>
  <c r="AN13"/>
  <c r="AM13"/>
  <c r="W10"/>
  <c r="AK10"/>
  <c r="AN10" s="1"/>
  <c r="AD10"/>
  <c r="AK9"/>
  <c r="AN9" s="1"/>
  <c r="AC9"/>
  <c r="AD9"/>
  <c r="AM8"/>
  <c r="AL12"/>
  <c r="X11"/>
  <c r="AB11" s="1"/>
  <c r="AE10"/>
  <c r="X10"/>
  <c r="AB10" s="1"/>
  <c r="AL10"/>
  <c r="AF9"/>
  <c r="X9"/>
  <c r="AB9" s="1"/>
  <c r="AL9"/>
  <c r="AA10" l="1"/>
  <c r="AG10" s="1"/>
  <c r="Q10" s="1"/>
  <c r="R10" s="1"/>
  <c r="U10" s="1"/>
  <c r="AA17"/>
  <c r="AG17" s="1"/>
  <c r="U17" s="1"/>
  <c r="AM12"/>
  <c r="AO12" s="1"/>
  <c r="AA13"/>
  <c r="AG13" s="1"/>
  <c r="U13" s="1"/>
  <c r="AA8"/>
  <c r="AG8" s="1"/>
  <c r="Q8" s="1"/>
  <c r="R8" s="1"/>
  <c r="U8" s="1"/>
  <c r="AM11"/>
  <c r="AG15"/>
  <c r="U15" s="1"/>
  <c r="AM9"/>
  <c r="AO9" s="1"/>
  <c r="AM15"/>
  <c r="AO15" s="1"/>
  <c r="AN11"/>
  <c r="AA16"/>
  <c r="AG16" s="1"/>
  <c r="U16" s="1"/>
  <c r="AG11"/>
  <c r="Q11" s="1"/>
  <c r="R11" s="1"/>
  <c r="U11" s="1"/>
  <c r="AM17"/>
  <c r="AO17" s="1"/>
  <c r="AG14"/>
  <c r="U14" s="1"/>
  <c r="AM10"/>
  <c r="AO10" s="1"/>
  <c r="AA9"/>
  <c r="AG9" s="1"/>
  <c r="Q9" s="1"/>
  <c r="R9" s="1"/>
  <c r="U9" s="1"/>
  <c r="AO8"/>
  <c r="AO13"/>
  <c r="AG12"/>
  <c r="Q12" s="1"/>
  <c r="R12" s="1"/>
  <c r="U12" s="1"/>
  <c r="X22"/>
  <c r="AM16"/>
  <c r="AO16" s="1"/>
  <c r="AN14"/>
  <c r="AM14"/>
  <c r="AO11" l="1"/>
  <c r="R24"/>
  <c r="AO14"/>
  <c r="R25" l="1"/>
  <c r="I4" i="3"/>
  <c r="I14" s="1"/>
  <c r="I15" s="1"/>
</calcChain>
</file>

<file path=xl/sharedStrings.xml><?xml version="1.0" encoding="utf-8"?>
<sst xmlns="http://schemas.openxmlformats.org/spreadsheetml/2006/main" count="174" uniqueCount="123">
  <si>
    <t>FORMULIR SASARAN KERJA</t>
  </si>
  <si>
    <t>NO</t>
  </si>
  <si>
    <t>I. PEJABAT PENILAI</t>
  </si>
  <si>
    <t>Nama</t>
  </si>
  <si>
    <t>Unit Kerja</t>
  </si>
  <si>
    <t>Pangkat/Gol.Ruang</t>
  </si>
  <si>
    <t>TARGET</t>
  </si>
  <si>
    <t>KUAL/MUTU</t>
  </si>
  <si>
    <t>WAKTU</t>
  </si>
  <si>
    <t>BIAYA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</si>
  <si>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</si>
  <si>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</si>
  <si>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</si>
  <si>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</si>
  <si>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</si>
  <si>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</si>
  <si>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</si>
  <si>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</si>
  <si>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</si>
  <si>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</si>
  <si>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</si>
  <si>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</si>
  <si>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</si>
  <si>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</si>
  <si>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</si>
  <si>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I. Kegiatan Tugas  Jabatan</t>
  </si>
  <si>
    <t>-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</si>
  <si>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</si>
  <si>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</si>
  <si>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</si>
  <si>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</si>
  <si>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</si>
  <si>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</si>
  <si>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</si>
  <si>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</si>
  <si>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</si>
  <si>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</si>
  <si>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</si>
  <si>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</si>
  <si>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</si>
  <si>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</si>
  <si>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</si>
  <si>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II. TUGAS TAMBAHAN DAN KREATIVITAS :</t>
  </si>
  <si>
    <t xml:space="preserve">     4.</t>
  </si>
  <si>
    <t>UNSUR YANG DINILAI</t>
  </si>
  <si>
    <t>Jumlah</t>
  </si>
  <si>
    <t>6. TANGGAPAN PEJABAT PENILAI</t>
  </si>
  <si>
    <t xml:space="preserve">a. Sasaran Kerja Pegawai (SKP)             </t>
  </si>
  <si>
    <t>x</t>
  </si>
  <si>
    <t xml:space="preserve">    ATAS KEBERATAN</t>
  </si>
  <si>
    <t>b. Perilaku Kerja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</si>
  <si>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</si>
  <si>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</si>
  <si>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</si>
  <si>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</si>
  <si>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</si>
  <si>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</si>
  <si>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</si>
  <si>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Tanggal, ………………….</t>
  </si>
  <si>
    <t>8. Nilai rata – rata</t>
  </si>
  <si>
    <t>7. KEPUTUSAN ATASAN PEJABAT</t>
  </si>
  <si>
    <t>9. Nilai Perilaku Kerja</t>
  </si>
  <si>
    <t xml:space="preserve">    PENILAI ATAS KEBERATAN</t>
  </si>
  <si>
    <t>NILAI PRESTASI KERJA</t>
  </si>
  <si>
    <t>5. KEBERATAN DARI PEGAWAI NEGERI</t>
  </si>
  <si>
    <t xml:space="preserve">    SIPIL YANG DINILAI  (APABILA ADA)</t>
  </si>
  <si>
    <t>8.</t>
  </si>
  <si>
    <t>REKOMENDASI</t>
  </si>
  <si>
    <t>PENILAIAN PRESTASI KERJA</t>
  </si>
  <si>
    <t>JANGKA WAKTU PENILAIAN</t>
  </si>
  <si>
    <t>BULAN</t>
  </si>
  <si>
    <t xml:space="preserve">     1.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</si>
  <si>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</si>
  <si>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</si>
  <si>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</si>
  <si>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t>PEJABAT PENILAI</t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</si>
  <si>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</si>
  <si>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</si>
  <si>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</si>
  <si>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 xml:space="preserve">     2.</t>
  </si>
  <si>
    <t>10.</t>
  </si>
  <si>
    <t>PEGAWAI NEGERI SIPIL YANG DINILAI</t>
  </si>
  <si>
    <t xml:space="preserve">     3.</t>
  </si>
  <si>
    <t>ATASAN PEJABAT PENILAI</t>
  </si>
  <si>
    <t>NIP/NIDN/NIY</t>
  </si>
  <si>
    <t xml:space="preserve">PEGAWAI </t>
  </si>
  <si>
    <t>II. PEGAWAI  YANG DINILAI</t>
  </si>
  <si>
    <t>Pegawai</t>
  </si>
  <si>
    <t>Jabatan Struktural</t>
  </si>
  <si>
    <t>Jabatan Fungsional</t>
  </si>
  <si>
    <t>Pangkat/Gol.Ruang (Penyetaraan)</t>
  </si>
  <si>
    <t>Yogyakarta, 2 Januari 2015</t>
  </si>
  <si>
    <t>Yogyakarta, 31 Desember 2015</t>
  </si>
  <si>
    <t>: 01 Januari s/d 31 Desember 2015</t>
  </si>
  <si>
    <t>9. DIBUAT TANGGAL, 31 Desember 2015</t>
  </si>
  <si>
    <t>DITERIMA TANGGAL, 31 Desember 2015</t>
  </si>
  <si>
    <t>11.DITERIMA TANGGAL, 31 Desember 2015</t>
  </si>
  <si>
    <t>Jangka Waktu Penilaian 2 Januari s.d. 31 Desember 2015</t>
  </si>
  <si>
    <t>UNIVERSITAS SANATA DHARMA</t>
  </si>
  <si>
    <t>YOGYAKARTA</t>
  </si>
  <si>
    <t>dra. Dian</t>
  </si>
  <si>
    <t>penata, III/C</t>
  </si>
  <si>
    <t>LEKTOR</t>
  </si>
  <si>
    <t>UNIV. SANATA DHARMA</t>
  </si>
  <si>
    <t>PENATA MUDA, III/A</t>
  </si>
  <si>
    <t>DR.AGUS</t>
  </si>
  <si>
    <t>KAPRODI  BHS INGGRIS</t>
  </si>
  <si>
    <t>bln</t>
  </si>
  <si>
    <t>sks</t>
  </si>
  <si>
    <t>membina keg akademik</t>
  </si>
  <si>
    <t>smester</t>
  </si>
  <si>
    <t xml:space="preserve">Melaksanakan perkuliahan </t>
  </si>
  <si>
    <t>menjabat sekretaris prodi</t>
  </si>
  <si>
    <t>semester</t>
  </si>
  <si>
    <t>menghasilkan karya ilmiah yang dipublikasikan jurnal tidak terakreditasi</t>
  </si>
  <si>
    <t>artikel</t>
  </si>
  <si>
    <t>melaksanakan pengabdian masy</t>
  </si>
  <si>
    <t>keg</t>
  </si>
  <si>
    <t>yyyyyyyyyyy</t>
  </si>
  <si>
    <t>lustruss</t>
  </si>
  <si>
    <t>penata</t>
  </si>
  <si>
    <t>dekan</t>
  </si>
  <si>
    <t>pdt. Candra,m.h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</si>
</sst>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0.0000"/>
  </numFmts>
  <fonts count="37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12"/>
      <name val="Antique Olive Compact"/>
    </font>
    <font>
      <sz val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u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u/>
      <sz val="12"/>
      <color rgb="FFFF0000"/>
      <name val="Times New Roman"/>
      <family val="1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  <font>
      <b/>
      <u/>
      <sz val="10"/>
      <color rgb="FFFF0000"/>
      <name val="Arial"/>
      <family val="2"/>
    </font>
    <font>
      <b/>
      <u/>
      <sz val="10"/>
      <color rgb="FF0070C0"/>
      <name val="Arial"/>
      <family val="2"/>
    </font>
    <font>
      <b/>
      <u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10"/>
      <color rgb="FF7030A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0" xfId="0" applyBorder="1" applyAlignment="1"/>
    <xf numFmtId="0" fontId="6" fillId="0" borderId="11" xfId="0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/>
    <xf numFmtId="0" fontId="4" fillId="0" borderId="21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41" fontId="13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41" fontId="6" fillId="0" borderId="9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41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6" xfId="0" applyBorder="1"/>
    <xf numFmtId="0" fontId="4" fillId="0" borderId="0" xfId="0" quotePrefix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0" xfId="0" quotePrefix="1" applyFont="1"/>
    <xf numFmtId="0" fontId="10" fillId="0" borderId="0" xfId="0" applyFont="1"/>
    <xf numFmtId="41" fontId="4" fillId="0" borderId="0" xfId="0" applyNumberFormat="1" applyFont="1" applyAlignment="1">
      <alignment vertical="center"/>
    </xf>
    <xf numFmtId="165" fontId="4" fillId="0" borderId="0" xfId="0" quotePrefix="1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2" fontId="13" fillId="0" borderId="0" xfId="0" applyNumberFormat="1" applyFont="1"/>
    <xf numFmtId="0" fontId="4" fillId="0" borderId="18" xfId="0" applyFont="1" applyBorder="1" applyAlignment="1">
      <alignment horizontal="center" vertical="center" wrapText="1"/>
    </xf>
    <xf numFmtId="41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0" borderId="43" xfId="0" applyFont="1" applyBorder="1" applyAlignment="1">
      <alignment horizontal="center" vertical="center" wrapText="1"/>
    </xf>
    <xf numFmtId="43" fontId="14" fillId="0" borderId="42" xfId="0" applyNumberFormat="1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9" fontId="14" fillId="0" borderId="49" xfId="0" applyNumberFormat="1" applyFont="1" applyBorder="1" applyAlignment="1">
      <alignment horizontal="center" vertical="center" wrapText="1"/>
    </xf>
    <xf numFmtId="2" fontId="16" fillId="0" borderId="50" xfId="0" applyNumberFormat="1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6" fillId="3" borderId="50" xfId="0" applyFont="1" applyFill="1" applyBorder="1" applyAlignment="1">
      <alignment wrapText="1"/>
    </xf>
    <xf numFmtId="0" fontId="15" fillId="0" borderId="51" xfId="0" applyFont="1" applyBorder="1" applyAlignment="1">
      <alignment vertical="top" wrapText="1"/>
    </xf>
    <xf numFmtId="0" fontId="0" fillId="0" borderId="0" xfId="0" applyBorder="1"/>
    <xf numFmtId="0" fontId="0" fillId="0" borderId="52" xfId="0" applyBorder="1"/>
    <xf numFmtId="0" fontId="17" fillId="3" borderId="53" xfId="0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2" fontId="14" fillId="0" borderId="53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9" fontId="14" fillId="0" borderId="50" xfId="0" applyNumberFormat="1" applyFont="1" applyBorder="1" applyAlignment="1">
      <alignment horizontal="center" vertical="center" wrapText="1"/>
    </xf>
    <xf numFmtId="164" fontId="14" fillId="0" borderId="63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vertical="center"/>
    </xf>
    <xf numFmtId="0" fontId="0" fillId="0" borderId="51" xfId="0" applyBorder="1"/>
    <xf numFmtId="0" fontId="15" fillId="0" borderId="51" xfId="0" applyFont="1" applyBorder="1" applyAlignment="1">
      <alignment horizontal="right" vertical="top" wrapText="1"/>
    </xf>
    <xf numFmtId="0" fontId="18" fillId="0" borderId="51" xfId="0" applyFont="1" applyBorder="1" applyAlignment="1">
      <alignment vertical="top" wrapText="1"/>
    </xf>
    <xf numFmtId="0" fontId="0" fillId="0" borderId="0" xfId="0" applyAlignment="1"/>
    <xf numFmtId="0" fontId="18" fillId="0" borderId="56" xfId="0" applyFont="1" applyBorder="1" applyAlignment="1">
      <alignment vertical="top" wrapText="1"/>
    </xf>
    <xf numFmtId="0" fontId="0" fillId="0" borderId="57" xfId="0" applyBorder="1"/>
    <xf numFmtId="0" fontId="0" fillId="0" borderId="58" xfId="0" applyBorder="1"/>
    <xf numFmtId="0" fontId="14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4" fillId="0" borderId="51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6" fillId="0" borderId="0" xfId="0" applyFont="1"/>
    <xf numFmtId="0" fontId="16" fillId="0" borderId="0" xfId="0" applyFont="1" applyBorder="1"/>
    <xf numFmtId="0" fontId="17" fillId="0" borderId="0" xfId="0" applyFont="1"/>
    <xf numFmtId="0" fontId="0" fillId="0" borderId="56" xfId="0" applyBorder="1"/>
    <xf numFmtId="0" fontId="14" fillId="0" borderId="45" xfId="0" applyFont="1" applyBorder="1"/>
    <xf numFmtId="0" fontId="16" fillId="0" borderId="0" xfId="0" applyFont="1" applyBorder="1" applyAlignment="1">
      <alignment vertical="top" wrapText="1"/>
    </xf>
    <xf numFmtId="0" fontId="16" fillId="0" borderId="52" xfId="0" applyFont="1" applyBorder="1" applyAlignment="1">
      <alignment vertical="top" wrapText="1"/>
    </xf>
    <xf numFmtId="0" fontId="14" fillId="0" borderId="0" xfId="0" applyFont="1" applyBorder="1" applyAlignment="1">
      <alignment horizontal="left"/>
    </xf>
    <xf numFmtId="0" fontId="21" fillId="0" borderId="0" xfId="0" applyFont="1" applyBorder="1" applyAlignment="1"/>
    <xf numFmtId="0" fontId="14" fillId="0" borderId="0" xfId="0" applyFont="1" applyAlignment="1">
      <alignment horizontal="left" indent="1"/>
    </xf>
    <xf numFmtId="0" fontId="16" fillId="0" borderId="0" xfId="0" applyFont="1" applyBorder="1" applyAlignment="1">
      <alignment vertical="top"/>
    </xf>
    <xf numFmtId="0" fontId="23" fillId="0" borderId="45" xfId="0" applyFont="1" applyBorder="1"/>
    <xf numFmtId="0" fontId="23" fillId="0" borderId="46" xfId="0" applyFont="1" applyBorder="1"/>
    <xf numFmtId="0" fontId="23" fillId="0" borderId="0" xfId="0" applyFont="1" applyBorder="1"/>
    <xf numFmtId="0" fontId="23" fillId="0" borderId="52" xfId="0" applyFont="1" applyBorder="1"/>
    <xf numFmtId="0" fontId="14" fillId="0" borderId="0" xfId="0" applyFont="1" applyBorder="1" applyAlignment="1">
      <alignment horizontal="left" vertical="center"/>
    </xf>
    <xf numFmtId="0" fontId="14" fillId="0" borderId="45" xfId="0" applyFont="1" applyBorder="1" applyAlignment="1">
      <alignment horizontal="left" indent="1"/>
    </xf>
    <xf numFmtId="0" fontId="14" fillId="0" borderId="44" xfId="0" applyFont="1" applyBorder="1" applyAlignment="1">
      <alignment horizontal="left" indent="1"/>
    </xf>
    <xf numFmtId="43" fontId="14" fillId="4" borderId="42" xfId="0" applyNumberFormat="1" applyFont="1" applyFill="1" applyBorder="1" applyAlignment="1">
      <alignment horizontal="center" vertical="center" wrapText="1"/>
    </xf>
    <xf numFmtId="43" fontId="2" fillId="4" borderId="14" xfId="0" applyNumberFormat="1" applyFont="1" applyFill="1" applyBorder="1"/>
    <xf numFmtId="0" fontId="25" fillId="0" borderId="0" xfId="0" applyFont="1"/>
    <xf numFmtId="0" fontId="24" fillId="0" borderId="0" xfId="0" applyFont="1"/>
    <xf numFmtId="2" fontId="13" fillId="5" borderId="9" xfId="0" applyNumberFormat="1" applyFont="1" applyFill="1" applyBorder="1"/>
    <xf numFmtId="2" fontId="13" fillId="5" borderId="14" xfId="0" applyNumberFormat="1" applyFont="1" applyFill="1" applyBorder="1" applyAlignment="1">
      <alignment vertical="center"/>
    </xf>
    <xf numFmtId="2" fontId="14" fillId="6" borderId="61" xfId="0" applyNumberFormat="1" applyFont="1" applyFill="1" applyBorder="1" applyAlignment="1">
      <alignment horizontal="center" vertical="center" wrapText="1"/>
    </xf>
    <xf numFmtId="2" fontId="16" fillId="6" borderId="53" xfId="0" applyNumberFormat="1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0" fillId="0" borderId="28" xfId="0" applyFont="1" applyBorder="1" applyAlignment="1">
      <alignment horizontal="left"/>
    </xf>
    <xf numFmtId="0" fontId="30" fillId="0" borderId="25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29" fillId="0" borderId="26" xfId="0" applyFont="1" applyBorder="1" applyAlignment="1">
      <alignment horizontal="left"/>
    </xf>
    <xf numFmtId="0" fontId="29" fillId="0" borderId="30" xfId="0" quotePrefix="1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0" fillId="0" borderId="30" xfId="0" quotePrefix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3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0" fontId="30" fillId="0" borderId="3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0" fillId="7" borderId="30" xfId="0" applyFont="1" applyFill="1" applyBorder="1" applyAlignment="1">
      <alignment horizontal="left"/>
    </xf>
    <xf numFmtId="0" fontId="30" fillId="7" borderId="0" xfId="0" applyFont="1" applyFill="1" applyBorder="1" applyAlignment="1">
      <alignment horizontal="left"/>
    </xf>
    <xf numFmtId="0" fontId="30" fillId="7" borderId="3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33" xfId="0" applyFont="1" applyFill="1" applyBorder="1" applyAlignment="1">
      <alignment horizontal="left"/>
    </xf>
    <xf numFmtId="0" fontId="29" fillId="7" borderId="30" xfId="0" applyFont="1" applyFill="1" applyBorder="1" applyAlignment="1">
      <alignment horizontal="left"/>
    </xf>
    <xf numFmtId="0" fontId="29" fillId="7" borderId="31" xfId="0" applyFont="1" applyFill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29" fillId="0" borderId="36" xfId="0" applyFont="1" applyBorder="1" applyAlignment="1">
      <alignment horizontal="left"/>
    </xf>
    <xf numFmtId="0" fontId="30" fillId="0" borderId="35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36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35" fillId="0" borderId="70" xfId="0" applyFont="1" applyBorder="1" applyAlignment="1">
      <alignment horizontal="left" vertical="center"/>
    </xf>
    <xf numFmtId="0" fontId="35" fillId="0" borderId="71" xfId="0" applyFont="1" applyBorder="1" applyAlignment="1">
      <alignment horizontal="left" vertical="center"/>
    </xf>
    <xf numFmtId="0" fontId="35" fillId="0" borderId="72" xfId="0" applyFont="1" applyBorder="1" applyAlignment="1">
      <alignment horizontal="left" vertical="center"/>
    </xf>
    <xf numFmtId="0" fontId="15" fillId="0" borderId="60" xfId="0" applyFont="1" applyBorder="1" applyAlignment="1">
      <alignment horizontal="center" vertical="top" wrapText="1"/>
    </xf>
    <xf numFmtId="0" fontId="15" fillId="0" borderId="64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  <xf numFmtId="0" fontId="15" fillId="0" borderId="65" xfId="0" applyFont="1" applyBorder="1" applyAlignment="1">
      <alignment horizontal="left" vertical="center"/>
    </xf>
    <xf numFmtId="0" fontId="15" fillId="0" borderId="66" xfId="0" applyFont="1" applyBorder="1" applyAlignment="1">
      <alignment horizontal="left" vertical="center"/>
    </xf>
    <xf numFmtId="0" fontId="15" fillId="0" borderId="6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top"/>
    </xf>
    <xf numFmtId="0" fontId="14" fillId="0" borderId="52" xfId="0" applyFont="1" applyBorder="1" applyAlignment="1">
      <alignment horizontal="center" vertical="top"/>
    </xf>
    <xf numFmtId="0" fontId="18" fillId="0" borderId="68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69" xfId="0" applyFont="1" applyBorder="1" applyAlignment="1">
      <alignment horizontal="left" vertical="center"/>
    </xf>
    <xf numFmtId="0" fontId="35" fillId="0" borderId="68" xfId="0" quotePrefix="1" applyFont="1" applyBorder="1" applyAlignment="1">
      <alignment horizontal="left" vertical="center"/>
    </xf>
    <xf numFmtId="0" fontId="33" fillId="0" borderId="0" xfId="0" applyFont="1" applyBorder="1" applyAlignment="1">
      <alignment horizontal="center" wrapText="1"/>
    </xf>
    <xf numFmtId="0" fontId="33" fillId="0" borderId="52" xfId="0" applyFont="1" applyBorder="1" applyAlignment="1">
      <alignment horizontal="center" wrapText="1"/>
    </xf>
    <xf numFmtId="0" fontId="24" fillId="0" borderId="70" xfId="0" applyFont="1" applyBorder="1" applyAlignment="1">
      <alignment horizontal="left" vertical="center"/>
    </xf>
    <xf numFmtId="0" fontId="24" fillId="0" borderId="71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top" wrapText="1"/>
    </xf>
    <xf numFmtId="0" fontId="34" fillId="0" borderId="52" xfId="0" applyFont="1" applyBorder="1" applyAlignment="1">
      <alignment horizontal="center" vertical="top" wrapText="1"/>
    </xf>
    <xf numFmtId="0" fontId="25" fillId="0" borderId="68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69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top" wrapText="1"/>
    </xf>
    <xf numFmtId="0" fontId="27" fillId="0" borderId="52" xfId="0" applyFont="1" applyBorder="1" applyAlignment="1">
      <alignment horizontal="center" vertical="top" wrapText="1"/>
    </xf>
    <xf numFmtId="0" fontId="24" fillId="0" borderId="68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69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25" fillId="0" borderId="70" xfId="0" applyFont="1" applyBorder="1" applyAlignment="1">
      <alignment horizontal="left" vertical="center"/>
    </xf>
    <xf numFmtId="0" fontId="25" fillId="0" borderId="71" xfId="0" applyFont="1" applyBorder="1" applyAlignment="1">
      <alignment horizontal="left" vertical="center"/>
    </xf>
    <xf numFmtId="0" fontId="25" fillId="0" borderId="72" xfId="0" applyFont="1" applyBorder="1" applyAlignment="1">
      <alignment horizontal="left" vertical="center"/>
    </xf>
    <xf numFmtId="0" fontId="15" fillId="0" borderId="5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52" xfId="0" applyFont="1" applyBorder="1" applyAlignment="1">
      <alignment horizontal="center" wrapText="1"/>
    </xf>
    <xf numFmtId="0" fontId="14" fillId="0" borderId="62" xfId="0" applyFont="1" applyBorder="1" applyAlignment="1">
      <alignment vertical="top" wrapText="1"/>
    </xf>
    <xf numFmtId="0" fontId="14" fillId="0" borderId="53" xfId="0" applyFont="1" applyBorder="1" applyAlignment="1">
      <alignment vertical="top" wrapText="1"/>
    </xf>
    <xf numFmtId="0" fontId="14" fillId="0" borderId="50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14" fillId="0" borderId="6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61" xfId="0" applyFont="1" applyBorder="1" applyAlignment="1">
      <alignment horizontal="center" wrapText="1"/>
    </xf>
    <xf numFmtId="0" fontId="14" fillId="0" borderId="64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61" xfId="0" applyFont="1" applyBorder="1" applyAlignment="1">
      <alignment vertical="top" wrapText="1"/>
    </xf>
    <xf numFmtId="0" fontId="26" fillId="0" borderId="0" xfId="0" applyFont="1" applyBorder="1" applyAlignment="1">
      <alignment horizontal="center" wrapText="1"/>
    </xf>
    <xf numFmtId="0" fontId="26" fillId="0" borderId="52" xfId="0" applyFont="1" applyBorder="1" applyAlignment="1">
      <alignment horizontal="center" wrapText="1"/>
    </xf>
    <xf numFmtId="0" fontId="15" fillId="0" borderId="5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52" xfId="0" applyFont="1" applyBorder="1" applyAlignment="1">
      <alignment horizontal="left" vertical="top" wrapText="1"/>
    </xf>
    <xf numFmtId="0" fontId="14" fillId="0" borderId="6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60" xfId="0" applyFont="1" applyBorder="1" applyAlignment="1">
      <alignment wrapText="1"/>
    </xf>
    <xf numFmtId="0" fontId="14" fillId="0" borderId="48" xfId="0" applyFont="1" applyBorder="1" applyAlignment="1">
      <alignment wrapText="1"/>
    </xf>
    <xf numFmtId="0" fontId="14" fillId="0" borderId="61" xfId="0" applyFont="1" applyBorder="1" applyAlignment="1">
      <alignment wrapText="1"/>
    </xf>
    <xf numFmtId="164" fontId="16" fillId="0" borderId="54" xfId="0" applyNumberFormat="1" applyFont="1" applyBorder="1" applyAlignment="1">
      <alignment horizontal="center" vertical="center"/>
    </xf>
    <xf numFmtId="164" fontId="16" fillId="0" borderId="55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164" fontId="16" fillId="3" borderId="54" xfId="0" applyNumberFormat="1" applyFont="1" applyFill="1" applyBorder="1" applyAlignment="1">
      <alignment horizontal="center" vertical="center"/>
    </xf>
    <xf numFmtId="164" fontId="16" fillId="3" borderId="55" xfId="0" applyNumberFormat="1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14" fillId="0" borderId="59" xfId="0" applyFont="1" applyBorder="1" applyAlignment="1">
      <alignment horizontal="center" vertical="top" wrapText="1"/>
    </xf>
    <xf numFmtId="0" fontId="14" fillId="0" borderId="41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5" fillId="0" borderId="44" xfId="0" applyFont="1" applyBorder="1" applyAlignment="1">
      <alignment horizontal="left" wrapText="1"/>
    </xf>
    <xf numFmtId="0" fontId="15" fillId="0" borderId="45" xfId="0" applyFont="1" applyBorder="1" applyAlignment="1">
      <alignment horizontal="left" wrapText="1"/>
    </xf>
    <xf numFmtId="0" fontId="15" fillId="0" borderId="46" xfId="0" applyFont="1" applyBorder="1" applyAlignment="1">
      <alignment horizontal="left" wrapText="1"/>
    </xf>
    <xf numFmtId="0" fontId="14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justify" vertical="center" wrapText="1"/>
    </xf>
    <xf numFmtId="0" fontId="14" fillId="0" borderId="47" xfId="0" applyFont="1" applyBorder="1" applyAlignment="1">
      <alignment horizontal="justify" vertical="center" wrapText="1"/>
    </xf>
    <xf numFmtId="0" fontId="14" fillId="0" borderId="59" xfId="0" applyFont="1" applyBorder="1" applyAlignment="1">
      <alignment horizontal="justify" vertical="center" wrapText="1"/>
    </xf>
    <xf numFmtId="0" fontId="15" fillId="0" borderId="56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407458</xdr:colOff>
      <xdr:row>27</xdr:row>
      <xdr:rowOff>0</xdr:rowOff>
    </xdr:from>
    <xdr:to>
      <xdr:col>15</xdr:col>
      <xdr:colOff>497416</xdr:colOff>
      <xdr:row>30</xdr:row>
      <xdr:rowOff>157691</xdr:rowOff>
    </xdr:to>
    <xdr:pic>
      <xdr:nvPicPr>
        <xdr:cNvPr id="2" name="Picture 1" descr="G:\logo\Government\lambang_garudaP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3383" y="8934450"/>
          <a:ext cx="1013883" cy="929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opLeftCell="A10" zoomScale="90" zoomScaleNormal="90" workbookViewId="0">
      <selection activeCell="G23" sqref="G23:K23"/>
    </sheetView>
  </sheetViews>
  <sheetFormatPr defaultRowHeight="12.75"/>
  <cols>
    <col min="1" max="1" width="4.7109375" customWidth="1"/>
    <col min="2" max="2" width="24.42578125" customWidth="1"/>
    <col min="3" max="3" width="35.28515625" customWidth="1"/>
    <col min="4" max="4" width="4.85546875" customWidth="1"/>
    <col min="5" max="5" width="9" customWidth="1"/>
    <col min="6" max="6" width="7.5703125" customWidth="1"/>
    <col min="7" max="7" width="10.7109375" customWidth="1"/>
    <col min="8" max="8" width="12" customWidth="1"/>
    <col min="9" max="9" width="6.42578125" customWidth="1"/>
    <col min="10" max="10" width="5.7109375" customWidth="1"/>
    <col min="11" max="11" width="13.140625" customWidth="1"/>
  </cols>
  <sheetData>
    <row r="1" spans="1:11" ht="15.7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6.5" thickBot="1">
      <c r="A2" s="154" t="s">
        <v>85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4.25" thickTop="1" thickBot="1">
      <c r="A3" s="1" t="s">
        <v>1</v>
      </c>
      <c r="B3" s="158" t="s">
        <v>2</v>
      </c>
      <c r="C3" s="159"/>
      <c r="D3" s="160"/>
      <c r="E3" s="22" t="s">
        <v>1</v>
      </c>
      <c r="F3" s="158" t="s">
        <v>86</v>
      </c>
      <c r="G3" s="159"/>
      <c r="H3" s="159"/>
      <c r="I3" s="159"/>
      <c r="J3" s="159"/>
      <c r="K3" s="160"/>
    </row>
    <row r="4" spans="1:11" ht="13.5" thickTop="1">
      <c r="A4" s="2">
        <v>1</v>
      </c>
      <c r="B4" s="4" t="s">
        <v>3</v>
      </c>
      <c r="C4" s="161" t="s">
        <v>105</v>
      </c>
      <c r="D4" s="162"/>
      <c r="E4" s="6">
        <v>1</v>
      </c>
      <c r="F4" s="165" t="s">
        <v>3</v>
      </c>
      <c r="G4" s="166"/>
      <c r="H4" s="155" t="s">
        <v>100</v>
      </c>
      <c r="I4" s="156"/>
      <c r="J4" s="156"/>
      <c r="K4" s="157"/>
    </row>
    <row r="5" spans="1:11">
      <c r="A5" s="2">
        <v>2</v>
      </c>
      <c r="B5" s="4" t="s">
        <v>84</v>
      </c>
      <c r="C5" s="163">
        <v>788888</v>
      </c>
      <c r="D5" s="164"/>
      <c r="E5" s="7">
        <v>2</v>
      </c>
      <c r="F5" s="170" t="s">
        <v>84</v>
      </c>
      <c r="G5" s="171"/>
      <c r="H5" s="167">
        <v>53448888</v>
      </c>
      <c r="I5" s="168"/>
      <c r="J5" s="168"/>
      <c r="K5" s="169"/>
    </row>
    <row r="6" spans="1:11">
      <c r="A6" s="2">
        <v>3</v>
      </c>
      <c r="B6" s="4" t="s">
        <v>90</v>
      </c>
      <c r="C6" s="172" t="s">
        <v>104</v>
      </c>
      <c r="D6" s="164"/>
      <c r="E6" s="7">
        <v>3</v>
      </c>
      <c r="F6" s="170" t="s">
        <v>5</v>
      </c>
      <c r="G6" s="171"/>
      <c r="H6" s="173" t="s">
        <v>101</v>
      </c>
      <c r="I6" s="168"/>
      <c r="J6" s="168"/>
      <c r="K6" s="169"/>
    </row>
    <row r="7" spans="1:11">
      <c r="A7" s="2">
        <v>4</v>
      </c>
      <c r="B7" s="4" t="s">
        <v>88</v>
      </c>
      <c r="C7" s="181" t="s">
        <v>106</v>
      </c>
      <c r="D7" s="182"/>
      <c r="E7" s="136">
        <v>4</v>
      </c>
      <c r="F7" s="179" t="s">
        <v>89</v>
      </c>
      <c r="G7" s="180"/>
      <c r="H7" s="176" t="s">
        <v>102</v>
      </c>
      <c r="I7" s="177"/>
      <c r="J7" s="177"/>
      <c r="K7" s="178"/>
    </row>
    <row r="8" spans="1:11" ht="13.5" thickBot="1">
      <c r="A8" s="3">
        <v>5</v>
      </c>
      <c r="B8" s="5" t="s">
        <v>4</v>
      </c>
      <c r="C8" s="183" t="s">
        <v>103</v>
      </c>
      <c r="D8" s="184"/>
      <c r="E8" s="8">
        <v>5</v>
      </c>
      <c r="F8" s="174" t="s">
        <v>4</v>
      </c>
      <c r="G8" s="175"/>
      <c r="H8" s="185" t="s">
        <v>103</v>
      </c>
      <c r="I8" s="186"/>
      <c r="J8" s="186"/>
      <c r="K8" s="187"/>
    </row>
    <row r="9" spans="1:11" ht="21" customHeight="1" thickTop="1" thickBot="1">
      <c r="A9" s="142" t="s">
        <v>1</v>
      </c>
      <c r="B9" s="195" t="s">
        <v>24</v>
      </c>
      <c r="C9" s="196"/>
      <c r="D9" s="197"/>
      <c r="E9" s="142" t="s">
        <v>18</v>
      </c>
      <c r="F9" s="192" t="s">
        <v>6</v>
      </c>
      <c r="G9" s="193"/>
      <c r="H9" s="193"/>
      <c r="I9" s="193"/>
      <c r="J9" s="193"/>
      <c r="K9" s="194"/>
    </row>
    <row r="10" spans="1:11" ht="22.5" customHeight="1" thickTop="1" thickBot="1">
      <c r="A10" s="143"/>
      <c r="B10" s="198"/>
      <c r="C10" s="199"/>
      <c r="D10" s="200"/>
      <c r="E10" s="143"/>
      <c r="F10" s="188" t="s">
        <v>21</v>
      </c>
      <c r="G10" s="189"/>
      <c r="H10" s="9" t="s">
        <v>7</v>
      </c>
      <c r="I10" s="188" t="s">
        <v>8</v>
      </c>
      <c r="J10" s="189"/>
      <c r="K10" s="9" t="s">
        <v>9</v>
      </c>
    </row>
    <row r="11" spans="1:11" s="24" customFormat="1" ht="30" customHeight="1" thickTop="1">
      <c r="A11" s="26">
        <v>1</v>
      </c>
      <c r="B11" s="190" t="s">
        <v>111</v>
      </c>
      <c r="C11" s="191"/>
      <c r="D11" s="38"/>
      <c r="E11" s="26">
        <v>22</v>
      </c>
      <c r="F11" s="27">
        <v>24</v>
      </c>
      <c r="G11" s="40" t="s">
        <v>108</v>
      </c>
      <c r="H11" s="26">
        <v>100</v>
      </c>
      <c r="I11" s="44">
        <v>12</v>
      </c>
      <c r="J11" s="28" t="s">
        <v>107</v>
      </c>
      <c r="K11" s="36" t="s">
        <v>26</v>
      </c>
    </row>
    <row r="12" spans="1:11" s="24" customFormat="1" ht="30" customHeight="1">
      <c r="A12" s="30">
        <v>2</v>
      </c>
      <c r="B12" s="149" t="s">
        <v>109</v>
      </c>
      <c r="C12" s="150"/>
      <c r="D12" s="39"/>
      <c r="E12" s="30">
        <v>4</v>
      </c>
      <c r="F12" s="29">
        <v>2</v>
      </c>
      <c r="G12" s="41" t="s">
        <v>110</v>
      </c>
      <c r="H12" s="30">
        <v>100</v>
      </c>
      <c r="I12" s="42">
        <v>12</v>
      </c>
      <c r="J12" s="31" t="s">
        <v>107</v>
      </c>
      <c r="K12" s="32" t="s">
        <v>26</v>
      </c>
    </row>
    <row r="13" spans="1:11" s="78" customFormat="1" ht="30" customHeight="1">
      <c r="A13" s="76">
        <v>3</v>
      </c>
      <c r="B13" s="147" t="s">
        <v>112</v>
      </c>
      <c r="C13" s="148"/>
      <c r="D13" s="39"/>
      <c r="E13" s="76">
        <v>6</v>
      </c>
      <c r="F13" s="42">
        <v>2</v>
      </c>
      <c r="G13" s="41" t="s">
        <v>113</v>
      </c>
      <c r="H13" s="30">
        <v>100</v>
      </c>
      <c r="I13" s="42">
        <v>12</v>
      </c>
      <c r="J13" s="31" t="s">
        <v>107</v>
      </c>
      <c r="K13" s="77" t="s">
        <v>26</v>
      </c>
    </row>
    <row r="14" spans="1:11" s="78" customFormat="1" ht="30" customHeight="1">
      <c r="A14" s="76">
        <v>4</v>
      </c>
      <c r="B14" s="147" t="s">
        <v>114</v>
      </c>
      <c r="C14" s="148"/>
      <c r="D14" s="39"/>
      <c r="E14" s="76">
        <v>10</v>
      </c>
      <c r="F14" s="42">
        <v>1</v>
      </c>
      <c r="G14" s="41" t="s">
        <v>115</v>
      </c>
      <c r="H14" s="30">
        <v>100</v>
      </c>
      <c r="I14" s="42">
        <v>12</v>
      </c>
      <c r="J14" s="31" t="s">
        <v>107</v>
      </c>
      <c r="K14" s="77" t="s">
        <v>26</v>
      </c>
    </row>
    <row r="15" spans="1:11" s="78" customFormat="1" ht="30" customHeight="1">
      <c r="A15" s="76">
        <v>5</v>
      </c>
      <c r="B15" s="147" t="s">
        <v>116</v>
      </c>
      <c r="C15" s="148"/>
      <c r="D15" s="39"/>
      <c r="E15" s="76">
        <v>1</v>
      </c>
      <c r="F15" s="42">
        <v>1</v>
      </c>
      <c r="G15" s="41" t="s">
        <v>117</v>
      </c>
      <c r="H15" s="76">
        <v>100</v>
      </c>
      <c r="I15" s="42">
        <v>12</v>
      </c>
      <c r="J15" s="41" t="s">
        <v>107</v>
      </c>
      <c r="K15" s="77" t="s">
        <v>26</v>
      </c>
    </row>
    <row r="16" spans="1:11" s="24" customFormat="1" ht="30" customHeight="1">
      <c r="A16" s="30">
        <v>6</v>
      </c>
      <c r="B16" s="147"/>
      <c r="C16" s="148"/>
      <c r="D16" s="39"/>
      <c r="E16" s="30"/>
      <c r="F16" s="29"/>
      <c r="G16" s="41"/>
      <c r="H16" s="30"/>
      <c r="I16" s="42"/>
      <c r="J16" s="31"/>
      <c r="K16" s="32" t="s">
        <v>26</v>
      </c>
    </row>
    <row r="17" spans="1:11" s="24" customFormat="1" ht="30" customHeight="1">
      <c r="A17" s="30">
        <v>7</v>
      </c>
      <c r="B17" s="147"/>
      <c r="C17" s="148"/>
      <c r="D17" s="39"/>
      <c r="E17" s="30"/>
      <c r="F17" s="29"/>
      <c r="G17" s="41"/>
      <c r="H17" s="30"/>
      <c r="I17" s="42"/>
      <c r="J17" s="31"/>
      <c r="K17" s="32" t="s">
        <v>26</v>
      </c>
    </row>
    <row r="18" spans="1:11" s="24" customFormat="1" ht="30" customHeight="1">
      <c r="A18" s="30">
        <v>8</v>
      </c>
      <c r="B18" s="147"/>
      <c r="C18" s="148"/>
      <c r="D18" s="39"/>
      <c r="E18" s="30"/>
      <c r="F18" s="29"/>
      <c r="G18" s="41"/>
      <c r="H18" s="30"/>
      <c r="I18" s="42"/>
      <c r="J18" s="31"/>
      <c r="K18" s="32" t="s">
        <v>26</v>
      </c>
    </row>
    <row r="19" spans="1:11" s="24" customFormat="1" ht="30" customHeight="1">
      <c r="A19" s="30">
        <v>9</v>
      </c>
      <c r="B19" s="147"/>
      <c r="C19" s="148"/>
      <c r="D19" s="39"/>
      <c r="E19" s="30"/>
      <c r="F19" s="29"/>
      <c r="G19" s="41"/>
      <c r="H19" s="30"/>
      <c r="I19" s="42"/>
      <c r="J19" s="31"/>
      <c r="K19" s="32"/>
    </row>
    <row r="20" spans="1:11" s="24" customFormat="1" ht="14.25" customHeight="1" thickBot="1">
      <c r="A20" s="33"/>
      <c r="B20" s="151"/>
      <c r="C20" s="152"/>
      <c r="D20" s="46"/>
      <c r="E20" s="33" t="s">
        <v>26</v>
      </c>
      <c r="F20" s="47"/>
      <c r="G20" s="48"/>
      <c r="H20" s="33"/>
      <c r="I20" s="43"/>
      <c r="J20" s="34"/>
      <c r="K20" s="35"/>
    </row>
    <row r="21" spans="1:11" s="24" customFormat="1" ht="13.5" customHeight="1" thickTop="1" thickBot="1">
      <c r="A21" s="33"/>
      <c r="B21" s="151"/>
      <c r="C21" s="152"/>
      <c r="D21" s="46"/>
      <c r="E21" s="33">
        <f>SUM(E11:E20)</f>
        <v>43</v>
      </c>
      <c r="F21" s="47"/>
      <c r="G21" s="48"/>
      <c r="H21" s="33"/>
      <c r="I21" s="43"/>
      <c r="J21" s="34"/>
      <c r="K21" s="35"/>
    </row>
    <row r="22" spans="1:11" ht="6.75" customHeight="1" thickTop="1"/>
    <row r="23" spans="1:11">
      <c r="G23" s="140" t="s">
        <v>91</v>
      </c>
      <c r="H23" s="140"/>
      <c r="I23" s="140"/>
      <c r="J23" s="140"/>
      <c r="K23" s="140"/>
    </row>
    <row r="24" spans="1:11">
      <c r="A24" s="146" t="s">
        <v>23</v>
      </c>
      <c r="B24" s="146"/>
      <c r="C24" s="146"/>
      <c r="D24" s="146"/>
      <c r="E24" s="146"/>
      <c r="F24" s="20"/>
      <c r="G24" s="140" t="s">
        <v>87</v>
      </c>
      <c r="H24" s="140"/>
      <c r="I24" s="140"/>
      <c r="J24" s="140"/>
      <c r="K24" s="140"/>
    </row>
    <row r="25" spans="1:11" ht="9.75" customHeight="1">
      <c r="A25" s="131"/>
      <c r="B25" s="131"/>
      <c r="C25" s="131"/>
      <c r="D25" s="131"/>
      <c r="E25" s="131"/>
      <c r="G25" s="130"/>
      <c r="H25" s="130"/>
      <c r="I25" s="130"/>
      <c r="J25" s="130"/>
      <c r="K25" s="130"/>
    </row>
    <row r="26" spans="1:11" ht="9.75" customHeight="1">
      <c r="A26" s="131"/>
      <c r="B26" s="131"/>
      <c r="C26" s="131"/>
      <c r="D26" s="131"/>
      <c r="E26" s="131"/>
      <c r="G26" s="130"/>
      <c r="H26" s="130"/>
      <c r="I26" s="130"/>
      <c r="J26" s="130"/>
      <c r="K26" s="130"/>
    </row>
    <row r="27" spans="1:11">
      <c r="A27" s="145" t="str">
        <f>C4</f>
        <v>DR.AGUS</v>
      </c>
      <c r="B27" s="145"/>
      <c r="C27" s="145"/>
      <c r="D27" s="145"/>
      <c r="E27" s="145"/>
      <c r="F27" s="20"/>
      <c r="G27" s="139" t="str">
        <f>H4</f>
        <v>dra. Dian</v>
      </c>
      <c r="H27" s="139"/>
      <c r="I27" s="139"/>
      <c r="J27" s="139"/>
      <c r="K27" s="139"/>
    </row>
    <row r="28" spans="1:11">
      <c r="A28" s="146">
        <f>C5</f>
        <v>788888</v>
      </c>
      <c r="B28" s="146"/>
      <c r="C28" s="146"/>
      <c r="D28" s="146"/>
      <c r="E28" s="146"/>
      <c r="G28" s="140">
        <f>H5</f>
        <v>53448888</v>
      </c>
      <c r="H28" s="140"/>
      <c r="I28" s="140"/>
      <c r="J28" s="140"/>
      <c r="K28" s="140"/>
    </row>
    <row r="30" spans="1:11">
      <c r="A30" s="141" t="s">
        <v>19</v>
      </c>
      <c r="B30" s="141"/>
      <c r="C30" s="141"/>
      <c r="D30" s="141"/>
      <c r="E30" s="141"/>
      <c r="F30" s="21"/>
    </row>
    <row r="31" spans="1:11">
      <c r="A31" s="141" t="s">
        <v>20</v>
      </c>
      <c r="B31" s="141"/>
      <c r="C31" s="141"/>
      <c r="D31" s="141"/>
      <c r="E31" s="141"/>
      <c r="F31" s="21"/>
    </row>
    <row r="32" spans="1:11">
      <c r="A32" s="144"/>
      <c r="B32" s="144"/>
      <c r="C32" s="144"/>
      <c r="D32" s="144"/>
      <c r="E32" s="144"/>
      <c r="F32" s="20"/>
    </row>
  </sheetData>
  <mergeCells count="46">
    <mergeCell ref="I10:J10"/>
    <mergeCell ref="E9:E10"/>
    <mergeCell ref="B11:C11"/>
    <mergeCell ref="F9:K9"/>
    <mergeCell ref="B9:D10"/>
    <mergeCell ref="F10:G10"/>
    <mergeCell ref="F8:G8"/>
    <mergeCell ref="H7:K7"/>
    <mergeCell ref="F7:G7"/>
    <mergeCell ref="C7:D7"/>
    <mergeCell ref="C8:D8"/>
    <mergeCell ref="H8:K8"/>
    <mergeCell ref="C5:D5"/>
    <mergeCell ref="F4:G4"/>
    <mergeCell ref="H5:K5"/>
    <mergeCell ref="F5:G5"/>
    <mergeCell ref="F6:G6"/>
    <mergeCell ref="C6:D6"/>
    <mergeCell ref="H6:K6"/>
    <mergeCell ref="A1:K1"/>
    <mergeCell ref="A2:K2"/>
    <mergeCell ref="H4:K4"/>
    <mergeCell ref="B3:D3"/>
    <mergeCell ref="C4:D4"/>
    <mergeCell ref="F3:K3"/>
    <mergeCell ref="A31:E31"/>
    <mergeCell ref="A9:A10"/>
    <mergeCell ref="A32:E32"/>
    <mergeCell ref="A27:E27"/>
    <mergeCell ref="A24:E24"/>
    <mergeCell ref="A28:E28"/>
    <mergeCell ref="B17:C17"/>
    <mergeCell ref="B18:C18"/>
    <mergeCell ref="B19:C19"/>
    <mergeCell ref="B14:C14"/>
    <mergeCell ref="B13:C13"/>
    <mergeCell ref="B12:C12"/>
    <mergeCell ref="B15:C15"/>
    <mergeCell ref="B21:C21"/>
    <mergeCell ref="B16:C16"/>
    <mergeCell ref="B20:C20"/>
    <mergeCell ref="G27:K27"/>
    <mergeCell ref="G28:K28"/>
    <mergeCell ref="A30:E30"/>
    <mergeCell ref="G24:K24"/>
    <mergeCell ref="G23:K23"/>
  </mergeCells>
  <phoneticPr fontId="1" type="noConversion"/>
  <pageMargins left="1.3385826771653544" right="0.31496062992125984" top="0.6692913385826772" bottom="0.47244094488188981" header="0.5118110236220472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2"/>
  <sheetViews>
    <sheetView topLeftCell="A14" workbookViewId="0">
      <selection activeCell="R24" sqref="R24"/>
    </sheetView>
  </sheetViews>
  <sheetFormatPr defaultRowHeight="12.75"/>
  <cols>
    <col min="1" max="1" width="4.28515625" customWidth="1"/>
    <col min="2" max="2" width="30.42578125" customWidth="1"/>
    <col min="3" max="4" width="4.7109375" customWidth="1"/>
    <col min="5" max="5" width="8.42578125" customWidth="1"/>
    <col min="6" max="6" width="6.7109375" customWidth="1"/>
    <col min="7" max="7" width="4.7109375" customWidth="1"/>
    <col min="8" max="8" width="4.42578125" customWidth="1"/>
    <col min="9" max="9" width="4.42578125" bestFit="1" customWidth="1"/>
    <col min="10" max="10" width="4.7109375" customWidth="1"/>
    <col min="11" max="11" width="5" customWidth="1"/>
    <col min="12" max="12" width="7.42578125" customWidth="1"/>
    <col min="13" max="13" width="7.140625" customWidth="1"/>
    <col min="14" max="14" width="4" customWidth="1"/>
    <col min="15" max="15" width="4.42578125" customWidth="1"/>
    <col min="16" max="16" width="6.5703125" customWidth="1"/>
    <col min="17" max="17" width="13.140625" customWidth="1"/>
    <col min="18" max="18" width="9.5703125" customWidth="1"/>
    <col min="20" max="20" width="4.28515625" hidden="1" customWidth="1"/>
    <col min="21" max="21" width="10" hidden="1" customWidth="1"/>
    <col min="22" max="22" width="9.140625" hidden="1" customWidth="1"/>
    <col min="23" max="23" width="12" hidden="1" customWidth="1"/>
    <col min="24" max="24" width="11.5703125" hidden="1" customWidth="1"/>
    <col min="25" max="25" width="8.5703125" hidden="1" customWidth="1"/>
    <col min="26" max="26" width="19.85546875" hidden="1" customWidth="1"/>
    <col min="27" max="27" width="10.42578125" hidden="1" customWidth="1"/>
    <col min="28" max="28" width="7.42578125" hidden="1" customWidth="1"/>
    <col min="29" max="30" width="10.42578125" hidden="1" customWidth="1"/>
    <col min="31" max="32" width="8.5703125" hidden="1" customWidth="1"/>
    <col min="33" max="33" width="12" hidden="1" customWidth="1"/>
    <col min="34" max="34" width="9.140625" hidden="1" customWidth="1"/>
    <col min="35" max="35" width="9.140625" customWidth="1"/>
    <col min="36" max="41" width="9.140625" hidden="1" customWidth="1"/>
    <col min="42" max="43" width="9.140625" customWidth="1"/>
  </cols>
  <sheetData>
    <row r="1" spans="1:41" ht="15.75">
      <c r="A1" s="153" t="s">
        <v>16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41" ht="15.75">
      <c r="A2" s="153" t="s">
        <v>85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41" ht="4.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41" ht="13.5" thickBot="1">
      <c r="A4" s="45" t="s">
        <v>97</v>
      </c>
      <c r="B4" s="11"/>
      <c r="C4" s="11"/>
      <c r="D4" s="11"/>
      <c r="E4" s="11"/>
      <c r="F4" s="11"/>
    </row>
    <row r="5" spans="1:41" ht="13.5" customHeight="1" thickTop="1" thickBot="1">
      <c r="A5" s="142" t="s">
        <v>1</v>
      </c>
      <c r="B5" s="203" t="s">
        <v>25</v>
      </c>
      <c r="C5" s="203" t="s">
        <v>18</v>
      </c>
      <c r="D5" s="192" t="s">
        <v>6</v>
      </c>
      <c r="E5" s="193"/>
      <c r="F5" s="193"/>
      <c r="G5" s="193"/>
      <c r="H5" s="193"/>
      <c r="I5" s="194"/>
      <c r="J5" s="205" t="s">
        <v>18</v>
      </c>
      <c r="K5" s="192" t="s">
        <v>10</v>
      </c>
      <c r="L5" s="193"/>
      <c r="M5" s="193"/>
      <c r="N5" s="193"/>
      <c r="O5" s="193"/>
      <c r="P5" s="194"/>
      <c r="Q5" s="226" t="s">
        <v>11</v>
      </c>
      <c r="R5" s="201" t="s">
        <v>17</v>
      </c>
      <c r="AB5" s="70"/>
      <c r="AC5" s="70"/>
      <c r="AD5" s="70"/>
      <c r="AE5" s="70"/>
      <c r="AF5" s="70"/>
      <c r="AG5" s="70"/>
      <c r="AH5" s="70"/>
      <c r="AI5" s="70"/>
      <c r="AJ5" s="70"/>
    </row>
    <row r="6" spans="1:41" ht="14.25" customHeight="1" thickTop="1" thickBot="1">
      <c r="A6" s="143"/>
      <c r="B6" s="204"/>
      <c r="C6" s="204"/>
      <c r="D6" s="221" t="s">
        <v>22</v>
      </c>
      <c r="E6" s="222"/>
      <c r="F6" s="10" t="s">
        <v>12</v>
      </c>
      <c r="G6" s="221" t="s">
        <v>13</v>
      </c>
      <c r="H6" s="222"/>
      <c r="I6" s="10" t="s">
        <v>14</v>
      </c>
      <c r="J6" s="206"/>
      <c r="K6" s="221" t="s">
        <v>22</v>
      </c>
      <c r="L6" s="222"/>
      <c r="M6" s="10" t="s">
        <v>12</v>
      </c>
      <c r="N6" s="221" t="s">
        <v>13</v>
      </c>
      <c r="O6" s="222"/>
      <c r="P6" s="10" t="s">
        <v>14</v>
      </c>
      <c r="Q6" s="227"/>
      <c r="R6" s="202"/>
      <c r="W6" s="71" t="s">
        <v>34</v>
      </c>
      <c r="X6" s="71" t="s">
        <v>35</v>
      </c>
      <c r="Y6" s="71" t="s">
        <v>28</v>
      </c>
      <c r="Z6" s="71" t="s">
        <v>29</v>
      </c>
      <c r="AA6" s="71" t="s">
        <v>30</v>
      </c>
      <c r="AB6" s="71" t="s">
        <v>31</v>
      </c>
      <c r="AC6" s="71" t="s">
        <v>38</v>
      </c>
      <c r="AD6" s="71" t="s">
        <v>39</v>
      </c>
      <c r="AE6" s="71" t="s">
        <v>40</v>
      </c>
      <c r="AF6" s="71" t="s">
        <v>41</v>
      </c>
      <c r="AG6" s="71"/>
      <c r="AH6" s="71"/>
    </row>
    <row r="7" spans="1:41" ht="12" customHeight="1" thickTop="1" thickBot="1">
      <c r="A7" s="17">
        <v>1</v>
      </c>
      <c r="B7" s="18">
        <v>2</v>
      </c>
      <c r="C7" s="18">
        <v>3</v>
      </c>
      <c r="D7" s="219">
        <v>4</v>
      </c>
      <c r="E7" s="220"/>
      <c r="F7" s="18">
        <v>5</v>
      </c>
      <c r="G7" s="219">
        <v>6</v>
      </c>
      <c r="H7" s="220"/>
      <c r="I7" s="18">
        <v>7</v>
      </c>
      <c r="J7" s="18">
        <v>8</v>
      </c>
      <c r="K7" s="219">
        <v>9</v>
      </c>
      <c r="L7" s="220"/>
      <c r="M7" s="18">
        <v>10</v>
      </c>
      <c r="N7" s="219">
        <v>11</v>
      </c>
      <c r="O7" s="220"/>
      <c r="P7" s="18">
        <v>12</v>
      </c>
      <c r="Q7" s="19">
        <v>13</v>
      </c>
      <c r="R7" s="18">
        <v>14</v>
      </c>
    </row>
    <row r="8" spans="1:41" s="25" customFormat="1" ht="20.100000000000001" customHeight="1" thickTop="1" thickBot="1">
      <c r="A8" s="49">
        <v>1</v>
      </c>
      <c r="B8" s="50" t="str">
        <f>SKP!B11</f>
        <v xml:space="preserve">Melaksanakan perkuliahan </v>
      </c>
      <c r="C8" s="49">
        <f>SKP!E11</f>
        <v>22</v>
      </c>
      <c r="D8" s="51">
        <f>SKP!F11</f>
        <v>24</v>
      </c>
      <c r="E8" s="52" t="str">
        <f>SKP!G11</f>
        <v>sks</v>
      </c>
      <c r="F8" s="53">
        <f>SKP!H11</f>
        <v>100</v>
      </c>
      <c r="G8" s="51">
        <f>SKP!I11</f>
        <v>12</v>
      </c>
      <c r="H8" s="53" t="str">
        <f>SKP!J11</f>
        <v>bln</v>
      </c>
      <c r="I8" s="54" t="str">
        <f>SKP!K11</f>
        <v>-</v>
      </c>
      <c r="J8" s="49">
        <v>22</v>
      </c>
      <c r="K8" s="51">
        <v>24</v>
      </c>
      <c r="L8" s="52" t="s">
        <v>108</v>
      </c>
      <c r="M8" s="49">
        <v>100</v>
      </c>
      <c r="N8" s="51">
        <v>12</v>
      </c>
      <c r="O8" s="53" t="str">
        <f>H8</f>
        <v>bln</v>
      </c>
      <c r="P8" s="55" t="s">
        <v>26</v>
      </c>
      <c r="Q8" s="132">
        <f>AG8</f>
        <v>276</v>
      </c>
      <c r="R8" s="133">
        <f>IF(I8="-",IF(P8="-",Q8/3,Q8/4),Q8/4)</f>
        <v>92</v>
      </c>
      <c r="T8" s="25">
        <f>IF(D8&gt;0,1,0)</f>
        <v>1</v>
      </c>
      <c r="U8" s="25">
        <f>IFERROR(R8,0)</f>
        <v>92</v>
      </c>
      <c r="W8" s="25">
        <f>100-(N8/G8*100)</f>
        <v>0</v>
      </c>
      <c r="X8" s="72" t="e">
        <f>100-(P8/I8*100)</f>
        <v>#VALUE!</v>
      </c>
      <c r="Y8" s="25">
        <f>K8/D8*100</f>
        <v>100</v>
      </c>
      <c r="Z8" s="25">
        <f>M8/F8*100</f>
        <v>100</v>
      </c>
      <c r="AA8" s="68">
        <f>IF(W8&gt;24,AD8,AC8)</f>
        <v>76.000000000000014</v>
      </c>
      <c r="AB8" s="68" t="e">
        <f>IF(X8&gt;24,AF8,AE8)</f>
        <v>#VALUE!</v>
      </c>
      <c r="AC8" s="25">
        <f>((1.76*G8-N8)/G8)*100</f>
        <v>76.000000000000014</v>
      </c>
      <c r="AD8" s="25">
        <f>76-((((1.76*G8-N8)/G8)*100)-100)</f>
        <v>99.999999999999986</v>
      </c>
      <c r="AE8" t="e">
        <f>((1.76*I8-P8)/I8)*100</f>
        <v>#VALUE!</v>
      </c>
      <c r="AF8" t="e">
        <f>76-((((1.76*I8-P8)/I8)*100)-100)</f>
        <v>#VALUE!</v>
      </c>
      <c r="AG8">
        <f>IFERROR(SUM(Y8:AB8),SUM(Y8:AA8))</f>
        <v>276</v>
      </c>
      <c r="AH8"/>
      <c r="AK8" s="73">
        <f>100-(N8/G8*100)</f>
        <v>0</v>
      </c>
      <c r="AL8" s="74" t="e">
        <f>100-(P8/I8*100)</f>
        <v>#VALUE!</v>
      </c>
      <c r="AM8" s="68" t="e">
        <f>IF(AND(AK8&gt;24,AL8&gt;24),(IFERROR(((K8/D8*100)+(M8/F8*100)+(76-((((1.76*G8-N8)/G8)*100)-100))+(76-((((1.76*I8-P8)/I8)*100)-100))),((K8/D8*100)+(M8/F8*100)+(76-((((1.76*G8-N8)/G8)*100)-100))))),(IFERROR(((K8/D8*100)+(M8/F8*100)+(((1.76*G8-N8)/G8)*100))+(((1.76*I8-P8)/I8)*100),((K8/D8*100)+(M8/F8*100)+(((1.76*G8-N8)/G8)*100)))))</f>
        <v>#VALUE!</v>
      </c>
      <c r="AN8" s="70">
        <f>IF(AK8&gt;24,(((K8/D8*100)+(M8/F8*100)+(76-((((1.76*G8-N8)/G8)*100)-100)))),(((K8/D8*100)+(M8/F8*100)+(((1.76*G8-N8)/G8)*100))))</f>
        <v>276</v>
      </c>
      <c r="AO8" s="25">
        <f>IFERROR(AM8,AN8)</f>
        <v>276</v>
      </c>
    </row>
    <row r="9" spans="1:41" s="25" customFormat="1" ht="15.75" customHeight="1" thickTop="1" thickBot="1">
      <c r="A9" s="57">
        <v>2</v>
      </c>
      <c r="B9" s="50" t="str">
        <f>SKP!B12</f>
        <v>membina keg akademik</v>
      </c>
      <c r="C9" s="49">
        <f>SKP!E12</f>
        <v>4</v>
      </c>
      <c r="D9" s="51">
        <f>SKP!F12</f>
        <v>2</v>
      </c>
      <c r="E9" s="52" t="str">
        <f>SKP!G12</f>
        <v>smester</v>
      </c>
      <c r="F9" s="53">
        <f>SKP!H12</f>
        <v>100</v>
      </c>
      <c r="G9" s="51">
        <f>SKP!I12</f>
        <v>12</v>
      </c>
      <c r="H9" s="53" t="str">
        <f>SKP!J12</f>
        <v>bln</v>
      </c>
      <c r="I9" s="54" t="str">
        <f>SKP!K12</f>
        <v>-</v>
      </c>
      <c r="J9" s="49">
        <v>4</v>
      </c>
      <c r="K9" s="51">
        <v>2</v>
      </c>
      <c r="L9" s="52" t="str">
        <f>E9</f>
        <v>smester</v>
      </c>
      <c r="M9" s="137">
        <v>100</v>
      </c>
      <c r="N9" s="51">
        <v>12</v>
      </c>
      <c r="O9" s="53" t="str">
        <f>H9</f>
        <v>bln</v>
      </c>
      <c r="P9" s="55" t="s">
        <v>26</v>
      </c>
      <c r="Q9" s="132">
        <f t="shared" ref="Q9:Q12" si="0">AG9</f>
        <v>276</v>
      </c>
      <c r="R9" s="133">
        <f t="shared" ref="R9:R12" si="1">IF(I9="-",IF(P9="-",Q9/3,Q9/4),Q9/4)</f>
        <v>92</v>
      </c>
      <c r="T9" s="25">
        <f t="shared" ref="T9:T17" si="2">IF(D9&gt;0,1,0)</f>
        <v>1</v>
      </c>
      <c r="U9" s="25">
        <f t="shared" ref="U9:U17" si="3">IFERROR(R9,0)</f>
        <v>92</v>
      </c>
      <c r="W9" s="25">
        <f t="shared" ref="W9:W17" si="4">100-(N9/G9*100)</f>
        <v>0</v>
      </c>
      <c r="X9" s="72" t="e">
        <f t="shared" ref="X9:X17" si="5">100-(P9/I9*100)</f>
        <v>#VALUE!</v>
      </c>
      <c r="Y9" s="25">
        <f t="shared" ref="Y9:Y17" si="6">K9/D9*100</f>
        <v>100</v>
      </c>
      <c r="Z9" s="25">
        <f t="shared" ref="Z9:Z17" si="7">M9/F9*100</f>
        <v>100</v>
      </c>
      <c r="AA9" s="68">
        <f t="shared" ref="AA9:AA17" si="8">IF(W9&gt;24,AD9,AC9)</f>
        <v>76.000000000000014</v>
      </c>
      <c r="AB9" s="68" t="e">
        <f t="shared" ref="AB9:AB17" si="9">IF(X9&gt;24,AF9,AE9)</f>
        <v>#VALUE!</v>
      </c>
      <c r="AC9" s="25">
        <f t="shared" ref="AC9:AC17" si="10">((1.76*G9-N9)/G9)*100</f>
        <v>76.000000000000014</v>
      </c>
      <c r="AD9" s="25">
        <f t="shared" ref="AD9:AD17" si="11">76-((((1.76*G9-N9)/G9)*100)-100)</f>
        <v>99.999999999999986</v>
      </c>
      <c r="AE9" t="e">
        <f t="shared" ref="AE9:AE17" si="12">((1.76*I9-P9)/I9)*100</f>
        <v>#VALUE!</v>
      </c>
      <c r="AF9" t="e">
        <f t="shared" ref="AF9:AF17" si="13">76-((((1.76*I9-P9)/I9)*100)-100)</f>
        <v>#VALUE!</v>
      </c>
      <c r="AG9">
        <f t="shared" ref="AG9:AG17" si="14">IFERROR(SUM(Y9:AB9),SUM(Y9:AA9))</f>
        <v>276</v>
      </c>
      <c r="AH9"/>
      <c r="AK9" s="73">
        <f t="shared" ref="AK9:AK17" si="15">100-(N9/G9*100)</f>
        <v>0</v>
      </c>
      <c r="AL9" s="74" t="e">
        <f t="shared" ref="AL9:AL17" si="16">100-(P9/I9*100)</f>
        <v>#VALUE!</v>
      </c>
      <c r="AM9" s="68" t="e">
        <f t="shared" ref="AM9:AM17" si="17">IF(AND(AK9&gt;24,AL9&gt;24),(IFERROR(((K9/D9*100)+(M9/F9*100)+(76-((((1.76*G9-N9)/G9)*100)-100))+(76-((((1.76*I9-P9)/I9)*100)-100))),((K9/D9*100)+(M9/F9*100)+(76-((((1.76*G9-N9)/G9)*100)-100))))),(IFERROR(((K9/D9*100)+(M9/F9*100)+(((1.76*G9-N9)/G9)*100))+(((1.76*I9-P9)/I9)*100),((K9/D9*100)+(M9/F9*100)+(((1.76*G9-N9)/G9)*100)))))</f>
        <v>#VALUE!</v>
      </c>
      <c r="AN9" s="70">
        <f t="shared" ref="AN9:AN17" si="18">IF(AK9&gt;24,(((K9/D9*100)+(M9/F9*100)+(76-((((1.76*G9-N9)/G9)*100)-100)))),(((K9/D9*100)+(M9/F9*100)+(((1.76*G9-N9)/G9)*100))))</f>
        <v>276</v>
      </c>
      <c r="AO9" s="25">
        <f t="shared" ref="AO9:AO17" si="19">IFERROR(AM9,AN9)</f>
        <v>276</v>
      </c>
    </row>
    <row r="10" spans="1:41" s="25" customFormat="1" ht="14.25" customHeight="1" thickTop="1" thickBot="1">
      <c r="A10" s="57">
        <v>3</v>
      </c>
      <c r="B10" s="50" t="str">
        <f>SKP!B13</f>
        <v>menjabat sekretaris prodi</v>
      </c>
      <c r="C10" s="49">
        <f>SKP!E13</f>
        <v>6</v>
      </c>
      <c r="D10" s="51">
        <f>SKP!F13</f>
        <v>2</v>
      </c>
      <c r="E10" s="52" t="str">
        <f>SKP!G13</f>
        <v>semester</v>
      </c>
      <c r="F10" s="53">
        <f>SKP!H13</f>
        <v>100</v>
      </c>
      <c r="G10" s="51">
        <f>SKP!I13</f>
        <v>12</v>
      </c>
      <c r="H10" s="53" t="str">
        <f>SKP!J13</f>
        <v>bln</v>
      </c>
      <c r="I10" s="54" t="str">
        <f>SKP!K13</f>
        <v>-</v>
      </c>
      <c r="J10" s="49">
        <v>6</v>
      </c>
      <c r="K10" s="51">
        <v>2</v>
      </c>
      <c r="L10" s="52" t="str">
        <f>E10</f>
        <v>semester</v>
      </c>
      <c r="M10" s="49">
        <v>100</v>
      </c>
      <c r="N10" s="51">
        <v>12</v>
      </c>
      <c r="O10" s="53" t="str">
        <f>H10</f>
        <v>bln</v>
      </c>
      <c r="P10" s="55" t="s">
        <v>26</v>
      </c>
      <c r="Q10" s="132">
        <f t="shared" si="0"/>
        <v>276</v>
      </c>
      <c r="R10" s="133">
        <f t="shared" si="1"/>
        <v>92</v>
      </c>
      <c r="T10" s="25">
        <f t="shared" si="2"/>
        <v>1</v>
      </c>
      <c r="U10" s="25">
        <f t="shared" si="3"/>
        <v>92</v>
      </c>
      <c r="W10" s="25">
        <f t="shared" si="4"/>
        <v>0</v>
      </c>
      <c r="X10" s="72" t="e">
        <f t="shared" si="5"/>
        <v>#VALUE!</v>
      </c>
      <c r="Y10" s="25">
        <f t="shared" si="6"/>
        <v>100</v>
      </c>
      <c r="Z10" s="25">
        <f t="shared" si="7"/>
        <v>100</v>
      </c>
      <c r="AA10" s="68">
        <f t="shared" si="8"/>
        <v>76.000000000000014</v>
      </c>
      <c r="AB10" s="68" t="e">
        <f t="shared" si="9"/>
        <v>#VALUE!</v>
      </c>
      <c r="AC10" s="25">
        <f t="shared" si="10"/>
        <v>76.000000000000014</v>
      </c>
      <c r="AD10" s="25">
        <f t="shared" si="11"/>
        <v>99.999999999999986</v>
      </c>
      <c r="AE10" t="e">
        <f t="shared" si="12"/>
        <v>#VALUE!</v>
      </c>
      <c r="AF10" t="e">
        <f t="shared" si="13"/>
        <v>#VALUE!</v>
      </c>
      <c r="AG10">
        <f t="shared" si="14"/>
        <v>276</v>
      </c>
      <c r="AH10"/>
      <c r="AI10" s="70"/>
      <c r="AJ10" s="70"/>
      <c r="AK10" s="73">
        <f t="shared" si="15"/>
        <v>0</v>
      </c>
      <c r="AL10" s="74" t="e">
        <f t="shared" si="16"/>
        <v>#VALUE!</v>
      </c>
      <c r="AM10" s="68" t="e">
        <f t="shared" si="17"/>
        <v>#VALUE!</v>
      </c>
      <c r="AN10" s="70">
        <f t="shared" si="18"/>
        <v>276</v>
      </c>
      <c r="AO10" s="25">
        <f t="shared" si="19"/>
        <v>276</v>
      </c>
    </row>
    <row r="11" spans="1:41" s="25" customFormat="1" ht="14.25" customHeight="1" thickTop="1" thickBot="1">
      <c r="A11" s="57">
        <v>4</v>
      </c>
      <c r="B11" s="50" t="str">
        <f>SKP!B14</f>
        <v>menghasilkan karya ilmiah yang dipublikasikan jurnal tidak terakreditasi</v>
      </c>
      <c r="C11" s="49">
        <f>SKP!E14</f>
        <v>10</v>
      </c>
      <c r="D11" s="51">
        <f>SKP!F14</f>
        <v>1</v>
      </c>
      <c r="E11" s="52" t="str">
        <f>SKP!G14</f>
        <v>artikel</v>
      </c>
      <c r="F11" s="53">
        <f>SKP!H14</f>
        <v>100</v>
      </c>
      <c r="G11" s="51">
        <f>SKP!I14</f>
        <v>12</v>
      </c>
      <c r="H11" s="53" t="str">
        <f>SKP!J14</f>
        <v>bln</v>
      </c>
      <c r="I11" s="54" t="str">
        <f>SKP!K14</f>
        <v>-</v>
      </c>
      <c r="J11" s="49">
        <v>10</v>
      </c>
      <c r="K11" s="51">
        <v>1</v>
      </c>
      <c r="L11" s="52" t="str">
        <f>E11</f>
        <v>artikel</v>
      </c>
      <c r="M11" s="49">
        <v>100</v>
      </c>
      <c r="N11" s="51">
        <v>12</v>
      </c>
      <c r="O11" s="53" t="str">
        <f>H11</f>
        <v>bln</v>
      </c>
      <c r="P11" s="55" t="s">
        <v>26</v>
      </c>
      <c r="Q11" s="132">
        <f t="shared" si="0"/>
        <v>276</v>
      </c>
      <c r="R11" s="133">
        <f t="shared" si="1"/>
        <v>92</v>
      </c>
      <c r="T11" s="25">
        <f t="shared" si="2"/>
        <v>1</v>
      </c>
      <c r="U11" s="25">
        <f t="shared" si="3"/>
        <v>92</v>
      </c>
      <c r="W11" s="25">
        <f t="shared" si="4"/>
        <v>0</v>
      </c>
      <c r="X11" s="72" t="e">
        <f t="shared" si="5"/>
        <v>#VALUE!</v>
      </c>
      <c r="Y11" s="25">
        <f t="shared" si="6"/>
        <v>100</v>
      </c>
      <c r="Z11" s="25">
        <f t="shared" si="7"/>
        <v>100</v>
      </c>
      <c r="AA11" s="68">
        <f t="shared" si="8"/>
        <v>76.000000000000014</v>
      </c>
      <c r="AB11" s="68" t="e">
        <f t="shared" si="9"/>
        <v>#VALUE!</v>
      </c>
      <c r="AC11" s="25">
        <f t="shared" si="10"/>
        <v>76.000000000000014</v>
      </c>
      <c r="AD11" s="25">
        <f t="shared" si="11"/>
        <v>99.999999999999986</v>
      </c>
      <c r="AE11" t="e">
        <f t="shared" si="12"/>
        <v>#VALUE!</v>
      </c>
      <c r="AF11" t="e">
        <f t="shared" si="13"/>
        <v>#VALUE!</v>
      </c>
      <c r="AG11">
        <f t="shared" si="14"/>
        <v>276</v>
      </c>
      <c r="AH11"/>
      <c r="AK11" s="73">
        <f t="shared" si="15"/>
        <v>0</v>
      </c>
      <c r="AL11" s="74" t="e">
        <f t="shared" si="16"/>
        <v>#VALUE!</v>
      </c>
      <c r="AM11" s="68" t="e">
        <f t="shared" si="17"/>
        <v>#VALUE!</v>
      </c>
      <c r="AN11" s="70">
        <f t="shared" si="18"/>
        <v>276</v>
      </c>
      <c r="AO11" s="25">
        <f t="shared" si="19"/>
        <v>276</v>
      </c>
    </row>
    <row r="12" spans="1:41" s="25" customFormat="1" ht="30" customHeight="1" thickTop="1" thickBot="1">
      <c r="A12" s="57">
        <v>5</v>
      </c>
      <c r="B12" s="50" t="str">
        <f>SKP!B15</f>
        <v>melaksanakan pengabdian masy</v>
      </c>
      <c r="C12" s="49">
        <f>SKP!E15</f>
        <v>1</v>
      </c>
      <c r="D12" s="51">
        <f>SKP!F15</f>
        <v>1</v>
      </c>
      <c r="E12" s="52" t="str">
        <f>SKP!G15</f>
        <v>keg</v>
      </c>
      <c r="F12" s="53">
        <f>SKP!H15</f>
        <v>100</v>
      </c>
      <c r="G12" s="51">
        <f>SKP!I15</f>
        <v>12</v>
      </c>
      <c r="H12" s="53" t="str">
        <f>SKP!J15</f>
        <v>bln</v>
      </c>
      <c r="I12" s="54" t="str">
        <f>SKP!K15</f>
        <v>-</v>
      </c>
      <c r="J12" s="49">
        <v>0</v>
      </c>
      <c r="K12" s="51">
        <v>0</v>
      </c>
      <c r="L12" s="52" t="str">
        <f t="shared" ref="L12" si="20">E12</f>
        <v>keg</v>
      </c>
      <c r="M12" s="49">
        <v>0</v>
      </c>
      <c r="N12" s="51">
        <v>12</v>
      </c>
      <c r="O12" s="53" t="str">
        <f t="shared" ref="O12" si="21">H12</f>
        <v>bln</v>
      </c>
      <c r="P12" s="55" t="s">
        <v>26</v>
      </c>
      <c r="Q12" s="132">
        <f t="shared" si="0"/>
        <v>76.000000000000014</v>
      </c>
      <c r="R12" s="133">
        <f t="shared" si="1"/>
        <v>25.333333333333339</v>
      </c>
      <c r="T12" s="25">
        <f t="shared" si="2"/>
        <v>1</v>
      </c>
      <c r="U12" s="25">
        <f t="shared" si="3"/>
        <v>25.333333333333339</v>
      </c>
      <c r="W12" s="25">
        <f t="shared" si="4"/>
        <v>0</v>
      </c>
      <c r="X12" s="72" t="e">
        <f t="shared" si="5"/>
        <v>#VALUE!</v>
      </c>
      <c r="Y12" s="25">
        <f t="shared" si="6"/>
        <v>0</v>
      </c>
      <c r="Z12" s="25">
        <f t="shared" si="7"/>
        <v>0</v>
      </c>
      <c r="AA12" s="68">
        <f t="shared" si="8"/>
        <v>76.000000000000014</v>
      </c>
      <c r="AB12" s="68" t="e">
        <f t="shared" si="9"/>
        <v>#VALUE!</v>
      </c>
      <c r="AC12" s="25">
        <f t="shared" si="10"/>
        <v>76.000000000000014</v>
      </c>
      <c r="AD12" s="25">
        <f t="shared" si="11"/>
        <v>99.999999999999986</v>
      </c>
      <c r="AE12" t="e">
        <f t="shared" si="12"/>
        <v>#VALUE!</v>
      </c>
      <c r="AF12" t="e">
        <f t="shared" si="13"/>
        <v>#VALUE!</v>
      </c>
      <c r="AG12">
        <f t="shared" si="14"/>
        <v>76.000000000000014</v>
      </c>
      <c r="AH12"/>
      <c r="AK12" s="68">
        <f t="shared" si="15"/>
        <v>0</v>
      </c>
      <c r="AL12" s="69" t="e">
        <f t="shared" si="16"/>
        <v>#VALUE!</v>
      </c>
      <c r="AM12" s="68" t="e">
        <f t="shared" si="17"/>
        <v>#VALUE!</v>
      </c>
      <c r="AN12" s="70">
        <f t="shared" si="18"/>
        <v>76.000000000000014</v>
      </c>
      <c r="AO12" s="25">
        <f t="shared" si="19"/>
        <v>76.000000000000014</v>
      </c>
    </row>
    <row r="13" spans="1:41" s="25" customFormat="1" ht="15" customHeight="1" thickTop="1" thickBot="1">
      <c r="A13" s="57">
        <v>6</v>
      </c>
      <c r="B13" s="50"/>
      <c r="C13" s="49"/>
      <c r="D13" s="51"/>
      <c r="E13" s="52"/>
      <c r="F13" s="53"/>
      <c r="G13" s="51"/>
      <c r="H13" s="53"/>
      <c r="I13" s="54"/>
      <c r="J13" s="49"/>
      <c r="K13" s="51"/>
      <c r="L13" s="52"/>
      <c r="M13" s="49"/>
      <c r="N13" s="51"/>
      <c r="O13" s="53"/>
      <c r="P13" s="55"/>
      <c r="Q13" s="132"/>
      <c r="R13" s="133"/>
      <c r="T13" s="25">
        <f t="shared" si="2"/>
        <v>0</v>
      </c>
      <c r="U13" s="25">
        <f t="shared" si="3"/>
        <v>0</v>
      </c>
      <c r="W13" s="25" t="e">
        <f t="shared" si="4"/>
        <v>#DIV/0!</v>
      </c>
      <c r="X13" s="72" t="e">
        <f t="shared" si="5"/>
        <v>#DIV/0!</v>
      </c>
      <c r="Y13" s="25" t="e">
        <f t="shared" si="6"/>
        <v>#DIV/0!</v>
      </c>
      <c r="Z13" s="25" t="e">
        <f t="shared" si="7"/>
        <v>#DIV/0!</v>
      </c>
      <c r="AA13" s="68" t="e">
        <f t="shared" si="8"/>
        <v>#DIV/0!</v>
      </c>
      <c r="AB13" s="68" t="e">
        <f t="shared" si="9"/>
        <v>#DIV/0!</v>
      </c>
      <c r="AC13" s="25" t="e">
        <f t="shared" si="10"/>
        <v>#DIV/0!</v>
      </c>
      <c r="AD13" s="25" t="e">
        <f t="shared" si="11"/>
        <v>#DIV/0!</v>
      </c>
      <c r="AE13" t="e">
        <f t="shared" si="12"/>
        <v>#DIV/0!</v>
      </c>
      <c r="AF13" t="e">
        <f t="shared" si="13"/>
        <v>#DIV/0!</v>
      </c>
      <c r="AG13" t="e">
        <f t="shared" si="14"/>
        <v>#DIV/0!</v>
      </c>
      <c r="AH13"/>
      <c r="AK13" s="68" t="e">
        <f t="shared" si="15"/>
        <v>#DIV/0!</v>
      </c>
      <c r="AL13" s="69" t="e">
        <f t="shared" si="16"/>
        <v>#DIV/0!</v>
      </c>
      <c r="AM13" s="68" t="e">
        <f t="shared" si="17"/>
        <v>#DIV/0!</v>
      </c>
      <c r="AN13" s="70" t="e">
        <f t="shared" si="18"/>
        <v>#DIV/0!</v>
      </c>
      <c r="AO13" s="25" t="e">
        <f t="shared" si="19"/>
        <v>#DIV/0!</v>
      </c>
    </row>
    <row r="14" spans="1:41" s="25" customFormat="1" ht="12.75" customHeight="1" thickTop="1" thickBot="1">
      <c r="A14" s="57">
        <v>7</v>
      </c>
      <c r="B14" s="50"/>
      <c r="C14" s="49"/>
      <c r="D14" s="51"/>
      <c r="E14" s="52"/>
      <c r="F14" s="53"/>
      <c r="G14" s="51"/>
      <c r="H14" s="53"/>
      <c r="I14" s="54"/>
      <c r="J14" s="49"/>
      <c r="K14" s="51"/>
      <c r="L14" s="52"/>
      <c r="M14" s="49"/>
      <c r="N14" s="51"/>
      <c r="O14" s="53"/>
      <c r="P14" s="55"/>
      <c r="Q14" s="132"/>
      <c r="R14" s="133"/>
      <c r="T14" s="25">
        <f t="shared" si="2"/>
        <v>0</v>
      </c>
      <c r="U14" s="25">
        <f t="shared" si="3"/>
        <v>0</v>
      </c>
      <c r="W14" s="25" t="e">
        <f t="shared" si="4"/>
        <v>#DIV/0!</v>
      </c>
      <c r="X14" s="72" t="e">
        <f t="shared" si="5"/>
        <v>#DIV/0!</v>
      </c>
      <c r="Y14" s="25" t="e">
        <f t="shared" si="6"/>
        <v>#DIV/0!</v>
      </c>
      <c r="Z14" s="25" t="e">
        <f t="shared" si="7"/>
        <v>#DIV/0!</v>
      </c>
      <c r="AA14" s="68" t="e">
        <f t="shared" si="8"/>
        <v>#DIV/0!</v>
      </c>
      <c r="AB14" s="68" t="e">
        <f t="shared" si="9"/>
        <v>#DIV/0!</v>
      </c>
      <c r="AC14" s="25" t="e">
        <f t="shared" si="10"/>
        <v>#DIV/0!</v>
      </c>
      <c r="AD14" s="25" t="e">
        <f t="shared" si="11"/>
        <v>#DIV/0!</v>
      </c>
      <c r="AE14" t="e">
        <f t="shared" si="12"/>
        <v>#DIV/0!</v>
      </c>
      <c r="AF14" t="e">
        <f t="shared" si="13"/>
        <v>#DIV/0!</v>
      </c>
      <c r="AG14" t="e">
        <f t="shared" si="14"/>
        <v>#DIV/0!</v>
      </c>
      <c r="AH14"/>
      <c r="AK14" s="68" t="e">
        <f t="shared" si="15"/>
        <v>#DIV/0!</v>
      </c>
      <c r="AL14" s="69" t="e">
        <f t="shared" si="16"/>
        <v>#DIV/0!</v>
      </c>
      <c r="AM14" s="68" t="e">
        <f t="shared" si="17"/>
        <v>#DIV/0!</v>
      </c>
      <c r="AN14" s="70" t="e">
        <f t="shared" si="18"/>
        <v>#DIV/0!</v>
      </c>
      <c r="AO14" s="25" t="e">
        <f t="shared" si="19"/>
        <v>#DIV/0!</v>
      </c>
    </row>
    <row r="15" spans="1:41" s="25" customFormat="1" ht="15.75" customHeight="1" thickTop="1" thickBot="1">
      <c r="A15" s="57">
        <v>8</v>
      </c>
      <c r="B15" s="50"/>
      <c r="C15" s="49"/>
      <c r="D15" s="51"/>
      <c r="E15" s="52"/>
      <c r="F15" s="53"/>
      <c r="G15" s="51"/>
      <c r="H15" s="53"/>
      <c r="I15" s="54"/>
      <c r="J15" s="49"/>
      <c r="K15" s="51"/>
      <c r="L15" s="52"/>
      <c r="M15" s="49"/>
      <c r="N15" s="51"/>
      <c r="O15" s="53"/>
      <c r="P15" s="55"/>
      <c r="Q15" s="132"/>
      <c r="R15" s="133"/>
      <c r="T15" s="25">
        <f t="shared" si="2"/>
        <v>0</v>
      </c>
      <c r="U15" s="25">
        <f t="shared" si="3"/>
        <v>0</v>
      </c>
      <c r="W15" s="25" t="e">
        <f t="shared" si="4"/>
        <v>#DIV/0!</v>
      </c>
      <c r="X15" s="72" t="e">
        <f t="shared" si="5"/>
        <v>#DIV/0!</v>
      </c>
      <c r="Y15" s="25" t="e">
        <f t="shared" si="6"/>
        <v>#DIV/0!</v>
      </c>
      <c r="Z15" s="25" t="e">
        <f t="shared" si="7"/>
        <v>#DIV/0!</v>
      </c>
      <c r="AA15" s="68" t="e">
        <f t="shared" si="8"/>
        <v>#DIV/0!</v>
      </c>
      <c r="AB15" s="68" t="e">
        <f t="shared" si="9"/>
        <v>#DIV/0!</v>
      </c>
      <c r="AC15" s="25" t="e">
        <f t="shared" si="10"/>
        <v>#DIV/0!</v>
      </c>
      <c r="AD15" s="25" t="e">
        <f t="shared" si="11"/>
        <v>#DIV/0!</v>
      </c>
      <c r="AE15" t="e">
        <f t="shared" si="12"/>
        <v>#DIV/0!</v>
      </c>
      <c r="AF15" t="e">
        <f t="shared" si="13"/>
        <v>#DIV/0!</v>
      </c>
      <c r="AG15" t="e">
        <f t="shared" si="14"/>
        <v>#DIV/0!</v>
      </c>
      <c r="AH15"/>
      <c r="AK15" s="68" t="e">
        <f t="shared" si="15"/>
        <v>#DIV/0!</v>
      </c>
      <c r="AL15" s="69" t="e">
        <f t="shared" si="16"/>
        <v>#DIV/0!</v>
      </c>
      <c r="AM15" s="68" t="e">
        <f t="shared" si="17"/>
        <v>#DIV/0!</v>
      </c>
      <c r="AN15" s="70" t="e">
        <f t="shared" si="18"/>
        <v>#DIV/0!</v>
      </c>
      <c r="AO15" s="25" t="e">
        <f t="shared" si="19"/>
        <v>#DIV/0!</v>
      </c>
    </row>
    <row r="16" spans="1:41" s="25" customFormat="1" ht="15.75" customHeight="1" thickTop="1" thickBot="1">
      <c r="A16" s="57">
        <v>9</v>
      </c>
      <c r="B16" s="50"/>
      <c r="C16" s="49"/>
      <c r="D16" s="51"/>
      <c r="E16" s="52"/>
      <c r="F16" s="53"/>
      <c r="G16" s="51"/>
      <c r="H16" s="53"/>
      <c r="I16" s="54"/>
      <c r="J16" s="49"/>
      <c r="K16" s="51"/>
      <c r="L16" s="52"/>
      <c r="M16" s="49"/>
      <c r="N16" s="51"/>
      <c r="O16" s="53"/>
      <c r="P16" s="55"/>
      <c r="Q16" s="132"/>
      <c r="R16" s="133"/>
      <c r="T16" s="25">
        <f t="shared" si="2"/>
        <v>0</v>
      </c>
      <c r="U16" s="25">
        <f t="shared" si="3"/>
        <v>0</v>
      </c>
      <c r="W16" s="25" t="e">
        <f t="shared" si="4"/>
        <v>#DIV/0!</v>
      </c>
      <c r="X16" s="72" t="e">
        <f t="shared" si="5"/>
        <v>#DIV/0!</v>
      </c>
      <c r="Y16" s="25" t="e">
        <f t="shared" si="6"/>
        <v>#DIV/0!</v>
      </c>
      <c r="Z16" s="25" t="e">
        <f t="shared" si="7"/>
        <v>#DIV/0!</v>
      </c>
      <c r="AA16" s="68" t="e">
        <f t="shared" si="8"/>
        <v>#DIV/0!</v>
      </c>
      <c r="AB16" s="68" t="e">
        <f t="shared" si="9"/>
        <v>#DIV/0!</v>
      </c>
      <c r="AC16" s="25" t="e">
        <f t="shared" si="10"/>
        <v>#DIV/0!</v>
      </c>
      <c r="AD16" s="25" t="e">
        <f t="shared" si="11"/>
        <v>#DIV/0!</v>
      </c>
      <c r="AE16" t="e">
        <f t="shared" si="12"/>
        <v>#DIV/0!</v>
      </c>
      <c r="AF16" t="e">
        <f t="shared" si="13"/>
        <v>#DIV/0!</v>
      </c>
      <c r="AG16" t="e">
        <f t="shared" si="14"/>
        <v>#DIV/0!</v>
      </c>
      <c r="AH16"/>
      <c r="AK16" s="68" t="e">
        <f t="shared" si="15"/>
        <v>#DIV/0!</v>
      </c>
      <c r="AL16" s="69" t="e">
        <f t="shared" si="16"/>
        <v>#DIV/0!</v>
      </c>
      <c r="AM16" s="68" t="e">
        <f t="shared" si="17"/>
        <v>#DIV/0!</v>
      </c>
      <c r="AN16" s="70" t="e">
        <f t="shared" si="18"/>
        <v>#DIV/0!</v>
      </c>
      <c r="AO16" s="25" t="e">
        <f t="shared" si="19"/>
        <v>#DIV/0!</v>
      </c>
    </row>
    <row r="17" spans="1:41" s="25" customFormat="1" ht="15.75" customHeight="1" thickTop="1">
      <c r="A17" s="57"/>
      <c r="B17" s="50"/>
      <c r="C17" s="49"/>
      <c r="D17" s="51"/>
      <c r="E17" s="52"/>
      <c r="F17" s="53"/>
      <c r="G17" s="51"/>
      <c r="H17" s="53"/>
      <c r="I17" s="54"/>
      <c r="J17" s="49"/>
      <c r="K17" s="51"/>
      <c r="L17" s="52"/>
      <c r="M17" s="49"/>
      <c r="N17" s="51"/>
      <c r="O17" s="53"/>
      <c r="P17" s="55"/>
      <c r="Q17" s="75"/>
      <c r="R17" s="56"/>
      <c r="T17" s="25">
        <f t="shared" si="2"/>
        <v>0</v>
      </c>
      <c r="U17" s="25">
        <f t="shared" si="3"/>
        <v>0</v>
      </c>
      <c r="W17" s="25" t="e">
        <f t="shared" si="4"/>
        <v>#DIV/0!</v>
      </c>
      <c r="X17" s="72" t="e">
        <f t="shared" si="5"/>
        <v>#DIV/0!</v>
      </c>
      <c r="Y17" s="25" t="e">
        <f t="shared" si="6"/>
        <v>#DIV/0!</v>
      </c>
      <c r="Z17" s="25" t="e">
        <f t="shared" si="7"/>
        <v>#DIV/0!</v>
      </c>
      <c r="AA17" s="68" t="e">
        <f t="shared" si="8"/>
        <v>#DIV/0!</v>
      </c>
      <c r="AB17" s="68" t="e">
        <f t="shared" si="9"/>
        <v>#DIV/0!</v>
      </c>
      <c r="AC17" s="25" t="e">
        <f t="shared" si="10"/>
        <v>#DIV/0!</v>
      </c>
      <c r="AD17" s="25" t="e">
        <f t="shared" si="11"/>
        <v>#DIV/0!</v>
      </c>
      <c r="AE17" t="e">
        <f t="shared" si="12"/>
        <v>#DIV/0!</v>
      </c>
      <c r="AF17" t="e">
        <f t="shared" si="13"/>
        <v>#DIV/0!</v>
      </c>
      <c r="AG17" t="e">
        <f t="shared" si="14"/>
        <v>#DIV/0!</v>
      </c>
      <c r="AH17"/>
      <c r="AK17" s="68" t="e">
        <f t="shared" si="15"/>
        <v>#DIV/0!</v>
      </c>
      <c r="AL17" s="69" t="e">
        <f t="shared" si="16"/>
        <v>#DIV/0!</v>
      </c>
      <c r="AM17" s="68" t="e">
        <f t="shared" si="17"/>
        <v>#DIV/0!</v>
      </c>
      <c r="AN17" s="70" t="e">
        <f t="shared" si="18"/>
        <v>#DIV/0!</v>
      </c>
      <c r="AO17" s="25" t="e">
        <f t="shared" si="19"/>
        <v>#DIV/0!</v>
      </c>
    </row>
    <row r="18" spans="1:41" ht="26.25" customHeight="1" thickBot="1">
      <c r="A18" s="12"/>
      <c r="B18" s="16" t="s">
        <v>42</v>
      </c>
      <c r="C18" s="23"/>
      <c r="D18" s="228"/>
      <c r="E18" s="229"/>
      <c r="F18" s="229"/>
      <c r="G18" s="229"/>
      <c r="H18" s="229"/>
      <c r="I18" s="230"/>
      <c r="J18" s="13"/>
      <c r="K18" s="223"/>
      <c r="L18" s="224"/>
      <c r="M18" s="224"/>
      <c r="N18" s="224"/>
      <c r="O18" s="224"/>
      <c r="P18" s="225"/>
      <c r="Q18" s="14"/>
      <c r="R18" s="15"/>
    </row>
    <row r="19" spans="1:41" ht="15.75" customHeight="1" thickTop="1" thickBot="1">
      <c r="A19" s="58">
        <v>1</v>
      </c>
      <c r="B19" s="59" t="s">
        <v>118</v>
      </c>
      <c r="C19" s="59"/>
      <c r="D19" s="218"/>
      <c r="E19" s="218"/>
      <c r="F19" s="218"/>
      <c r="G19" s="218"/>
      <c r="H19" s="218"/>
      <c r="I19" s="218"/>
      <c r="J19" s="60"/>
      <c r="K19" s="217"/>
      <c r="L19" s="217"/>
      <c r="M19" s="217"/>
      <c r="N19" s="217"/>
      <c r="O19" s="217"/>
      <c r="P19" s="217"/>
      <c r="Q19" s="58"/>
      <c r="R19" s="213"/>
      <c r="Z19" s="71" t="s">
        <v>36</v>
      </c>
      <c r="AJ19" s="71" t="s">
        <v>32</v>
      </c>
      <c r="AL19" s="70"/>
    </row>
    <row r="20" spans="1:41" ht="15.75" customHeight="1" thickTop="1" thickBot="1">
      <c r="A20" s="58"/>
      <c r="B20" s="59" t="s">
        <v>119</v>
      </c>
      <c r="C20" s="59"/>
      <c r="D20" s="218"/>
      <c r="E20" s="218"/>
      <c r="F20" s="218"/>
      <c r="G20" s="218"/>
      <c r="H20" s="218"/>
      <c r="I20" s="218"/>
      <c r="J20" s="60"/>
      <c r="K20" s="217"/>
      <c r="L20" s="217"/>
      <c r="M20" s="217"/>
      <c r="N20" s="217"/>
      <c r="O20" s="217"/>
      <c r="P20" s="217"/>
      <c r="Q20" s="58"/>
      <c r="R20" s="214"/>
      <c r="Z20" t="s">
        <v>37</v>
      </c>
      <c r="AJ20" t="s">
        <v>33</v>
      </c>
      <c r="AL20" s="70"/>
    </row>
    <row r="21" spans="1:41" ht="15.75" customHeight="1" thickTop="1" thickBot="1">
      <c r="A21" s="58">
        <v>2</v>
      </c>
      <c r="B21" s="59"/>
      <c r="C21" s="59"/>
      <c r="D21" s="218"/>
      <c r="E21" s="218"/>
      <c r="F21" s="218"/>
      <c r="G21" s="218"/>
      <c r="H21" s="218"/>
      <c r="I21" s="218"/>
      <c r="J21" s="60"/>
      <c r="K21" s="217"/>
      <c r="L21" s="217"/>
      <c r="M21" s="217"/>
      <c r="N21" s="217"/>
      <c r="O21" s="217"/>
      <c r="P21" s="217"/>
      <c r="Q21" s="58"/>
      <c r="R21" s="215"/>
      <c r="AL21" s="70"/>
    </row>
    <row r="22" spans="1:41" ht="15.75" customHeight="1" thickTop="1" thickBot="1">
      <c r="A22" s="58"/>
      <c r="B22" s="59" t="s">
        <v>27</v>
      </c>
      <c r="C22" s="59"/>
      <c r="D22" s="218"/>
      <c r="E22" s="218"/>
      <c r="F22" s="218"/>
      <c r="G22" s="218"/>
      <c r="H22" s="218"/>
      <c r="I22" s="218"/>
      <c r="J22" s="60"/>
      <c r="K22" s="217"/>
      <c r="L22" s="217"/>
      <c r="M22" s="217"/>
      <c r="N22" s="217"/>
      <c r="O22" s="217"/>
      <c r="P22" s="217"/>
      <c r="Q22" s="58"/>
      <c r="R22" s="216"/>
      <c r="X22">
        <f>SUM(Y12:AA12)</f>
        <v>76.000000000000014</v>
      </c>
    </row>
    <row r="23" spans="1:41" ht="15.75" customHeight="1" thickTop="1" thickBot="1">
      <c r="A23" s="61"/>
      <c r="B23" s="62"/>
      <c r="C23" s="62"/>
      <c r="D23" s="63"/>
      <c r="E23" s="63"/>
      <c r="F23" s="63"/>
      <c r="G23" s="63"/>
      <c r="H23" s="63"/>
      <c r="I23" s="63"/>
      <c r="J23" s="64"/>
      <c r="K23" s="65"/>
      <c r="L23" s="65"/>
      <c r="M23" s="65"/>
      <c r="N23" s="65"/>
      <c r="O23" s="65"/>
      <c r="P23" s="65"/>
      <c r="Q23" s="66"/>
      <c r="R23" s="67"/>
    </row>
    <row r="24" spans="1:41" ht="13.5" customHeight="1" thickTop="1">
      <c r="A24" s="207" t="s">
        <v>15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9"/>
      <c r="R24" s="129">
        <f>(SUM(U8:U17)/T24)+R19+R21</f>
        <v>78.666666666666657</v>
      </c>
      <c r="T24">
        <f>SUM(T8:T19)</f>
        <v>5</v>
      </c>
    </row>
    <row r="25" spans="1:41" ht="13.5" customHeight="1" thickBot="1">
      <c r="A25" s="210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2"/>
      <c r="R25" s="37" t="str">
        <f>IF(R24&lt;=50,"(Buruk)",IF(R24&lt;=60,"(Kurang)",IF(R24&lt;=75,"(Cukup)",IF(R24&lt;=90.99,"(Baik)","(Sangat Baik)"))))</f>
        <v>(Baik)</v>
      </c>
    </row>
    <row r="26" spans="1:41" ht="7.5" customHeight="1" thickTop="1"/>
    <row r="27" spans="1:41">
      <c r="M27" s="146" t="s">
        <v>92</v>
      </c>
      <c r="N27" s="146"/>
      <c r="O27" s="146"/>
      <c r="P27" s="146"/>
      <c r="Q27" s="146"/>
      <c r="R27" s="146"/>
    </row>
    <row r="28" spans="1:41">
      <c r="M28" s="146" t="s">
        <v>23</v>
      </c>
      <c r="N28" s="146"/>
      <c r="O28" s="146"/>
      <c r="P28" s="146"/>
      <c r="Q28" s="146"/>
      <c r="R28" s="146"/>
    </row>
    <row r="29" spans="1:41" ht="13.5" customHeight="1">
      <c r="M29" s="131"/>
      <c r="N29" s="131"/>
      <c r="O29" s="131"/>
      <c r="P29" s="131"/>
      <c r="Q29" s="131"/>
      <c r="R29" s="131"/>
    </row>
    <row r="30" spans="1:41" ht="5.25" customHeight="1">
      <c r="M30" s="131"/>
      <c r="N30" s="131"/>
      <c r="O30" s="131"/>
      <c r="P30" s="131"/>
      <c r="Q30" s="131"/>
      <c r="R30" s="131"/>
    </row>
    <row r="31" spans="1:41">
      <c r="M31" s="145" t="str">
        <f>SKP!A27</f>
        <v>DR.AGUS</v>
      </c>
      <c r="N31" s="145"/>
      <c r="O31" s="145"/>
      <c r="P31" s="145"/>
      <c r="Q31" s="145"/>
      <c r="R31" s="145"/>
    </row>
    <row r="32" spans="1:41">
      <c r="M32" s="146">
        <f>SKP!A28</f>
        <v>788888</v>
      </c>
      <c r="N32" s="146"/>
      <c r="O32" s="146"/>
      <c r="P32" s="146"/>
      <c r="Q32" s="146"/>
      <c r="R32" s="146"/>
    </row>
  </sheetData>
  <mergeCells count="36">
    <mergeCell ref="K6:L6"/>
    <mergeCell ref="D6:E6"/>
    <mergeCell ref="M32:R32"/>
    <mergeCell ref="K18:P18"/>
    <mergeCell ref="G6:H6"/>
    <mergeCell ref="K7:L7"/>
    <mergeCell ref="D19:I19"/>
    <mergeCell ref="K19:P19"/>
    <mergeCell ref="N7:O7"/>
    <mergeCell ref="N6:O6"/>
    <mergeCell ref="Q5:Q6"/>
    <mergeCell ref="D18:I18"/>
    <mergeCell ref="D5:I5"/>
    <mergeCell ref="D7:E7"/>
    <mergeCell ref="D22:I22"/>
    <mergeCell ref="G7:H7"/>
    <mergeCell ref="D20:I20"/>
    <mergeCell ref="K22:P22"/>
    <mergeCell ref="K20:P20"/>
    <mergeCell ref="D21:I21"/>
    <mergeCell ref="M31:R31"/>
    <mergeCell ref="A1:R1"/>
    <mergeCell ref="A2:R2"/>
    <mergeCell ref="A3:Q3"/>
    <mergeCell ref="M27:R27"/>
    <mergeCell ref="M28:R28"/>
    <mergeCell ref="R5:R6"/>
    <mergeCell ref="K5:P5"/>
    <mergeCell ref="A5:A6"/>
    <mergeCell ref="B5:B6"/>
    <mergeCell ref="C5:C6"/>
    <mergeCell ref="J5:J6"/>
    <mergeCell ref="A24:Q25"/>
    <mergeCell ref="R19:R20"/>
    <mergeCell ref="R21:R22"/>
    <mergeCell ref="K21:P21"/>
  </mergeCells>
  <phoneticPr fontId="1" type="noConversion"/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T54"/>
  <sheetViews>
    <sheetView tabSelected="1" zoomScale="80" zoomScaleNormal="80" workbookViewId="0">
      <selection activeCell="F4" sqref="F4"/>
    </sheetView>
  </sheetViews>
  <sheetFormatPr defaultRowHeight="12.75"/>
  <cols>
    <col min="2" max="2" width="8.7109375" customWidth="1"/>
    <col min="3" max="3" width="14.140625" customWidth="1"/>
    <col min="8" max="8" width="6.5703125" customWidth="1"/>
    <col min="9" max="9" width="11.140625" customWidth="1"/>
    <col min="10" max="10" width="5.85546875" customWidth="1"/>
    <col min="11" max="11" width="3.5703125" customWidth="1"/>
    <col min="18" max="18" width="5.85546875" customWidth="1"/>
  </cols>
  <sheetData>
    <row r="2" spans="2:20" ht="13.5" thickBot="1"/>
    <row r="3" spans="2:20" ht="16.5" thickBot="1">
      <c r="B3" s="307" t="s">
        <v>43</v>
      </c>
      <c r="C3" s="310" t="s">
        <v>44</v>
      </c>
      <c r="D3" s="311"/>
      <c r="E3" s="311"/>
      <c r="F3" s="311"/>
      <c r="G3" s="311"/>
      <c r="H3" s="312"/>
      <c r="I3" s="79" t="s">
        <v>45</v>
      </c>
      <c r="K3" s="316" t="s">
        <v>46</v>
      </c>
      <c r="L3" s="317"/>
      <c r="M3" s="317"/>
      <c r="N3" s="317"/>
      <c r="O3" s="317"/>
      <c r="P3" s="317"/>
      <c r="Q3" s="317"/>
      <c r="R3" s="317"/>
      <c r="S3" s="317"/>
      <c r="T3" s="318"/>
    </row>
    <row r="4" spans="2:20" ht="30" customHeight="1" thickBot="1">
      <c r="B4" s="308"/>
      <c r="C4" s="319" t="s">
        <v>47</v>
      </c>
      <c r="D4" s="320"/>
      <c r="E4" s="80"/>
      <c r="F4" s="128">
        <f>PENGUKURAN!R24</f>
        <v>78.666666666666657</v>
      </c>
      <c r="G4" s="81" t="s">
        <v>48</v>
      </c>
      <c r="H4" s="82">
        <v>0.6</v>
      </c>
      <c r="I4" s="83">
        <f>F4*H4</f>
        <v>47.199999999999996</v>
      </c>
      <c r="K4" s="288" t="s">
        <v>49</v>
      </c>
      <c r="L4" s="289"/>
      <c r="M4" s="289"/>
      <c r="N4" s="289"/>
      <c r="O4" s="289"/>
      <c r="P4" s="289"/>
      <c r="Q4" s="289"/>
      <c r="R4" s="289"/>
      <c r="S4" s="289"/>
      <c r="T4" s="290"/>
    </row>
    <row r="5" spans="2:20" ht="30" customHeight="1" thickBot="1">
      <c r="B5" s="308"/>
      <c r="C5" s="321" t="s">
        <v>50</v>
      </c>
      <c r="D5" s="301" t="s">
        <v>51</v>
      </c>
      <c r="E5" s="302"/>
      <c r="F5" s="84">
        <v>90</v>
      </c>
      <c r="G5" s="299" t="str">
        <f>IF(F5&lt;=50,"(Buruk)",IF(F5&lt;=60,"(Sedang)",IF(F5&lt;=75,"(Cukup)",IF(F5&lt;=90.99,"(Baik)","(Sangat Baik)"))))</f>
        <v>(Baik)</v>
      </c>
      <c r="H5" s="300"/>
      <c r="I5" s="85"/>
      <c r="K5" s="86"/>
      <c r="L5" s="87"/>
      <c r="M5" s="87"/>
      <c r="N5" s="87"/>
      <c r="O5" s="87"/>
      <c r="P5" s="87"/>
      <c r="Q5" s="87"/>
      <c r="R5" s="87"/>
      <c r="S5" s="87"/>
      <c r="T5" s="88"/>
    </row>
    <row r="6" spans="2:20" ht="30" customHeight="1" thickBot="1">
      <c r="B6" s="308"/>
      <c r="C6" s="322"/>
      <c r="D6" s="301" t="s">
        <v>52</v>
      </c>
      <c r="E6" s="302"/>
      <c r="F6" s="84">
        <v>90</v>
      </c>
      <c r="G6" s="299" t="str">
        <f>IF(F6&lt;=50,"(Buruk)",IF(F6&lt;=60,"(Sedang)",IF(F6&lt;=75,"(Cukup)",IF(F6&lt;=90.99,"(Baik)","(Sangat Baik)"))))</f>
        <v>(Baik)</v>
      </c>
      <c r="H6" s="300"/>
      <c r="I6" s="85"/>
      <c r="K6" s="86"/>
      <c r="L6" s="87"/>
      <c r="M6" s="87"/>
      <c r="N6" s="87"/>
      <c r="O6" s="87"/>
      <c r="P6" s="87"/>
      <c r="Q6" s="87"/>
      <c r="R6" s="87"/>
      <c r="S6" s="87"/>
      <c r="T6" s="88"/>
    </row>
    <row r="7" spans="2:20" ht="30" customHeight="1" thickBot="1">
      <c r="B7" s="308"/>
      <c r="C7" s="322"/>
      <c r="D7" s="301" t="s">
        <v>53</v>
      </c>
      <c r="E7" s="302"/>
      <c r="F7" s="84">
        <v>90</v>
      </c>
      <c r="G7" s="299" t="str">
        <f>IF(F7&lt;=50,"(Buruk)",IF(F7&lt;=60,"(Sedang)",IF(F7&lt;=75,"(Cukup)",IF(F7&lt;=90.99,"(Baik)","(Sangat Baik)"))))</f>
        <v>(Baik)</v>
      </c>
      <c r="H7" s="300"/>
      <c r="I7" s="85"/>
      <c r="K7" s="86"/>
      <c r="L7" s="87"/>
      <c r="M7" s="87"/>
      <c r="N7" s="87"/>
      <c r="O7" s="87"/>
      <c r="P7" s="87"/>
      <c r="Q7" s="87"/>
      <c r="R7" s="87"/>
      <c r="S7" s="87"/>
      <c r="T7" s="88"/>
    </row>
    <row r="8" spans="2:20" ht="30" customHeight="1" thickBot="1">
      <c r="B8" s="308"/>
      <c r="C8" s="322"/>
      <c r="D8" s="301" t="s">
        <v>54</v>
      </c>
      <c r="E8" s="302"/>
      <c r="F8" s="84">
        <v>75</v>
      </c>
      <c r="G8" s="299" t="str">
        <f>IF(F8&lt;=50,"(Buruk)",IF(F8&lt;=60,"(Sedang)",IF(F8&lt;=75,"(Cukup)",IF(F8&lt;=90.99,"(Baik)","(Sangat Baik)"))))</f>
        <v>(Cukup)</v>
      </c>
      <c r="H8" s="300"/>
      <c r="I8" s="85"/>
      <c r="K8" s="86"/>
      <c r="L8" s="87"/>
      <c r="M8" s="87"/>
      <c r="N8" s="87"/>
      <c r="O8" s="87"/>
      <c r="P8" s="87"/>
      <c r="Q8" s="87"/>
      <c r="R8" s="87"/>
      <c r="S8" s="87"/>
      <c r="T8" s="88"/>
    </row>
    <row r="9" spans="2:20" ht="30" customHeight="1" thickBot="1">
      <c r="B9" s="308"/>
      <c r="C9" s="322"/>
      <c r="D9" s="301" t="s">
        <v>55</v>
      </c>
      <c r="E9" s="302"/>
      <c r="F9" s="84">
        <v>90</v>
      </c>
      <c r="G9" s="299" t="str">
        <f>IF(F9&lt;=50,"(Buruk)",IF(F9&lt;=60,"(Sedang)",IF(F9&lt;=75,"(Cukup)",IF(F9&lt;=90.99,"(Baik)","(Sangat Baik)"))))</f>
        <v>(Baik)</v>
      </c>
      <c r="H9" s="300"/>
      <c r="I9" s="85"/>
      <c r="K9" s="86"/>
      <c r="L9" s="87"/>
      <c r="M9" s="87"/>
      <c r="N9" s="87"/>
      <c r="O9" s="87"/>
      <c r="P9" s="87"/>
      <c r="Q9" s="87"/>
      <c r="R9" s="87"/>
      <c r="S9" s="87"/>
      <c r="T9" s="88"/>
    </row>
    <row r="10" spans="2:20" ht="30" customHeight="1" thickBot="1">
      <c r="B10" s="308"/>
      <c r="C10" s="322"/>
      <c r="D10" s="301" t="s">
        <v>56</v>
      </c>
      <c r="E10" s="302"/>
      <c r="F10" s="89"/>
      <c r="G10" s="303"/>
      <c r="H10" s="304"/>
      <c r="I10" s="85"/>
      <c r="K10" s="86"/>
      <c r="L10" s="87"/>
      <c r="M10" s="87"/>
      <c r="N10" s="87"/>
      <c r="O10" s="87"/>
      <c r="P10" s="87"/>
      <c r="Q10" s="87"/>
      <c r="R10" s="87"/>
      <c r="S10" s="87"/>
      <c r="T10" s="88"/>
    </row>
    <row r="11" spans="2:20" ht="30" customHeight="1" thickBot="1">
      <c r="B11" s="308"/>
      <c r="C11" s="322"/>
      <c r="D11" s="301" t="s">
        <v>57</v>
      </c>
      <c r="E11" s="302"/>
      <c r="F11" s="90">
        <f>SUM(F5:F10)</f>
        <v>435</v>
      </c>
      <c r="G11" s="305"/>
      <c r="H11" s="306"/>
      <c r="I11" s="85"/>
      <c r="K11" s="324" t="s">
        <v>58</v>
      </c>
      <c r="L11" s="325"/>
      <c r="M11" s="325"/>
      <c r="N11" s="325"/>
      <c r="O11" s="325"/>
      <c r="P11" s="325"/>
      <c r="Q11" s="325"/>
      <c r="R11" s="325"/>
      <c r="S11" s="325"/>
      <c r="T11" s="326"/>
    </row>
    <row r="12" spans="2:20" ht="30" customHeight="1" thickBot="1">
      <c r="B12" s="308"/>
      <c r="C12" s="322"/>
      <c r="D12" s="301" t="s">
        <v>59</v>
      </c>
      <c r="E12" s="302"/>
      <c r="F12" s="135">
        <f>IF(F10="-",IF(F10="-",F11/5,F11/5),F11/5)</f>
        <v>87</v>
      </c>
      <c r="G12" s="299" t="str">
        <f>IF(F12&lt;=50,"(Buruk)",IF(F12&lt;=60,"(Sedang)",IF(F12&lt;=75,"(Cukup)",IF(F12&lt;=90.99,"(Baik)","(Sangat Baik)"))))</f>
        <v>(Baik)</v>
      </c>
      <c r="H12" s="300"/>
      <c r="I12" s="85"/>
      <c r="K12" s="316" t="s">
        <v>60</v>
      </c>
      <c r="L12" s="317"/>
      <c r="M12" s="317"/>
      <c r="N12" s="317"/>
      <c r="O12" s="317"/>
      <c r="P12" s="317"/>
      <c r="Q12" s="317"/>
      <c r="R12" s="317"/>
      <c r="S12" s="317"/>
      <c r="T12" s="318"/>
    </row>
    <row r="13" spans="2:20" ht="30" customHeight="1" thickBot="1">
      <c r="B13" s="309"/>
      <c r="C13" s="323"/>
      <c r="D13" s="313" t="s">
        <v>61</v>
      </c>
      <c r="E13" s="314"/>
      <c r="F13" s="91">
        <f>F12</f>
        <v>87</v>
      </c>
      <c r="G13" s="92" t="s">
        <v>48</v>
      </c>
      <c r="H13" s="93">
        <v>0.4</v>
      </c>
      <c r="I13" s="83">
        <f>F13*H13</f>
        <v>34.800000000000004</v>
      </c>
      <c r="K13" s="288" t="s">
        <v>62</v>
      </c>
      <c r="L13" s="289"/>
      <c r="M13" s="289"/>
      <c r="N13" s="289"/>
      <c r="O13" s="289"/>
      <c r="P13" s="289"/>
      <c r="Q13" s="289"/>
      <c r="R13" s="289"/>
      <c r="S13" s="289"/>
      <c r="T13" s="290"/>
    </row>
    <row r="14" spans="2:20" ht="30" customHeight="1" thickBot="1">
      <c r="B14" s="291"/>
      <c r="C14" s="292"/>
      <c r="D14" s="292"/>
      <c r="E14" s="292"/>
      <c r="F14" s="292"/>
      <c r="G14" s="292"/>
      <c r="H14" s="293"/>
      <c r="I14" s="134">
        <f>I13+I4</f>
        <v>82</v>
      </c>
      <c r="K14" s="86"/>
      <c r="L14" s="87"/>
      <c r="M14" s="87"/>
      <c r="N14" s="87"/>
      <c r="O14" s="87"/>
      <c r="P14" s="87"/>
      <c r="Q14" s="87"/>
      <c r="R14" s="87"/>
      <c r="S14" s="87"/>
      <c r="T14" s="88"/>
    </row>
    <row r="15" spans="2:20" ht="30" customHeight="1" thickBot="1">
      <c r="B15" s="294" t="s">
        <v>63</v>
      </c>
      <c r="C15" s="295"/>
      <c r="D15" s="295"/>
      <c r="E15" s="295"/>
      <c r="F15" s="295"/>
      <c r="G15" s="295"/>
      <c r="H15" s="295"/>
      <c r="I15" s="94" t="str">
        <f>IF(I14&lt;=50,"(Buruk)",IF(I14&lt;=60,"(Sedang)",IF(I14&lt;=75,"(Cukup)",IF(I14&lt;=90.99,"(Baik)","(Sangat Baik)"))))</f>
        <v>(Baik)</v>
      </c>
      <c r="J15" s="95"/>
      <c r="K15" s="86"/>
      <c r="L15" s="87"/>
      <c r="M15" s="87"/>
      <c r="N15" s="87"/>
      <c r="O15" s="87"/>
      <c r="P15" s="87"/>
      <c r="Q15" s="87"/>
      <c r="R15" s="87"/>
      <c r="S15" s="87"/>
      <c r="T15" s="88"/>
    </row>
    <row r="16" spans="2:20" ht="15.75">
      <c r="B16" s="296" t="s">
        <v>64</v>
      </c>
      <c r="C16" s="297"/>
      <c r="D16" s="297"/>
      <c r="E16" s="297"/>
      <c r="F16" s="297"/>
      <c r="G16" s="297"/>
      <c r="H16" s="297"/>
      <c r="I16" s="298"/>
      <c r="K16" s="86"/>
      <c r="L16" s="87"/>
      <c r="M16" s="87"/>
      <c r="N16" s="87"/>
      <c r="O16" s="87"/>
      <c r="P16" s="87"/>
      <c r="Q16" s="87"/>
      <c r="R16" s="87"/>
      <c r="S16" s="87"/>
      <c r="T16" s="88"/>
    </row>
    <row r="17" spans="2:20" ht="15.75">
      <c r="B17" s="283" t="s">
        <v>65</v>
      </c>
      <c r="C17" s="284"/>
      <c r="D17" s="284"/>
      <c r="E17" s="284"/>
      <c r="F17" s="284"/>
      <c r="G17" s="284"/>
      <c r="H17" s="284"/>
      <c r="I17" s="285"/>
      <c r="K17" s="86"/>
      <c r="L17" s="87"/>
      <c r="M17" s="87"/>
      <c r="N17" s="87"/>
      <c r="O17" s="87"/>
      <c r="P17" s="87"/>
      <c r="Q17" s="87"/>
      <c r="R17" s="87"/>
      <c r="S17" s="87"/>
      <c r="T17" s="88"/>
    </row>
    <row r="18" spans="2:20" ht="15.75">
      <c r="B18" s="283"/>
      <c r="C18" s="284"/>
      <c r="D18" s="284"/>
      <c r="E18" s="284"/>
      <c r="F18" s="284"/>
      <c r="G18" s="284"/>
      <c r="H18" s="284"/>
      <c r="I18" s="285"/>
      <c r="K18" s="96"/>
      <c r="L18" s="87"/>
      <c r="M18" s="87"/>
      <c r="N18" s="87"/>
      <c r="O18" s="87"/>
      <c r="P18" s="87"/>
      <c r="Q18" s="87"/>
      <c r="R18" s="87"/>
      <c r="S18" s="87"/>
      <c r="T18" s="88"/>
    </row>
    <row r="19" spans="2:20" ht="15.75">
      <c r="B19" s="283"/>
      <c r="C19" s="284"/>
      <c r="D19" s="284"/>
      <c r="E19" s="284"/>
      <c r="F19" s="284"/>
      <c r="G19" s="284"/>
      <c r="H19" s="284"/>
      <c r="I19" s="285"/>
      <c r="K19" s="97"/>
      <c r="L19" s="87"/>
      <c r="M19" s="87"/>
      <c r="N19" s="87"/>
      <c r="O19" s="87"/>
      <c r="P19" s="87"/>
      <c r="Q19" s="87"/>
      <c r="R19" s="87"/>
      <c r="S19" s="87"/>
      <c r="T19" s="88"/>
    </row>
    <row r="20" spans="2:20" ht="15.75">
      <c r="B20" s="283"/>
      <c r="C20" s="284"/>
      <c r="D20" s="284"/>
      <c r="E20" s="284"/>
      <c r="F20" s="284"/>
      <c r="G20" s="284"/>
      <c r="H20" s="284"/>
      <c r="I20" s="285"/>
      <c r="K20" s="96"/>
      <c r="L20" s="87"/>
      <c r="M20" s="87"/>
      <c r="N20" s="87"/>
      <c r="O20" s="87"/>
      <c r="P20" s="87"/>
      <c r="Q20" s="87"/>
      <c r="R20" s="87"/>
      <c r="S20" s="87"/>
      <c r="T20" s="88"/>
    </row>
    <row r="21" spans="2:20" ht="15.75">
      <c r="B21" s="283"/>
      <c r="C21" s="284"/>
      <c r="D21" s="284"/>
      <c r="E21" s="284"/>
      <c r="F21" s="284"/>
      <c r="G21" s="284"/>
      <c r="H21" s="284"/>
      <c r="I21" s="285"/>
      <c r="K21" s="98"/>
      <c r="L21" s="87"/>
      <c r="M21" s="87"/>
      <c r="N21" s="87"/>
      <c r="O21" s="87"/>
      <c r="P21" s="87"/>
      <c r="Q21" s="87"/>
      <c r="R21" s="87"/>
      <c r="S21" s="87"/>
      <c r="T21" s="88"/>
    </row>
    <row r="22" spans="2:20" ht="15.75">
      <c r="B22" s="283"/>
      <c r="C22" s="284"/>
      <c r="D22" s="284"/>
      <c r="E22" s="284"/>
      <c r="F22" s="284"/>
      <c r="G22" s="284"/>
      <c r="H22" s="284"/>
      <c r="I22" s="285"/>
      <c r="K22" s="98"/>
      <c r="L22" s="87"/>
      <c r="M22" s="87"/>
      <c r="N22" s="87"/>
      <c r="O22" s="87"/>
      <c r="P22" s="87"/>
      <c r="Q22" s="87"/>
      <c r="R22" s="87"/>
      <c r="S22" s="87"/>
      <c r="T22" s="88"/>
    </row>
    <row r="23" spans="2:20" ht="15.75">
      <c r="B23" s="280" t="s">
        <v>58</v>
      </c>
      <c r="C23" s="281"/>
      <c r="D23" s="281"/>
      <c r="E23" s="281"/>
      <c r="F23" s="281"/>
      <c r="G23" s="281"/>
      <c r="H23" s="281"/>
      <c r="I23" s="282"/>
      <c r="J23" s="99"/>
      <c r="K23" s="273" t="s">
        <v>58</v>
      </c>
      <c r="L23" s="274"/>
      <c r="M23" s="274"/>
      <c r="N23" s="274"/>
      <c r="O23" s="274"/>
      <c r="P23" s="274"/>
      <c r="Q23" s="274"/>
      <c r="R23" s="274"/>
      <c r="S23" s="274"/>
      <c r="T23" s="275"/>
    </row>
    <row r="24" spans="2:20" ht="16.5" thickBot="1">
      <c r="B24" s="276"/>
      <c r="C24" s="277"/>
      <c r="D24" s="277"/>
      <c r="E24" s="277"/>
      <c r="F24" s="277"/>
      <c r="G24" s="277"/>
      <c r="H24" s="277"/>
      <c r="I24" s="278"/>
      <c r="K24" s="100"/>
      <c r="L24" s="101"/>
      <c r="M24" s="101"/>
      <c r="N24" s="101"/>
      <c r="O24" s="101"/>
      <c r="P24" s="101"/>
      <c r="Q24" s="101"/>
      <c r="R24" s="101"/>
      <c r="S24" s="101"/>
      <c r="T24" s="102"/>
    </row>
    <row r="25" spans="2:20" ht="15.75">
      <c r="B25" s="103"/>
      <c r="C25" s="103"/>
      <c r="D25" s="103"/>
      <c r="E25" s="103"/>
      <c r="F25" s="103"/>
      <c r="G25" s="103"/>
      <c r="H25" s="103"/>
      <c r="I25" s="103"/>
      <c r="K25" s="104"/>
      <c r="L25" s="87"/>
      <c r="M25" s="87"/>
      <c r="N25" s="87"/>
      <c r="O25" s="87"/>
      <c r="P25" s="87"/>
      <c r="Q25" s="87"/>
      <c r="R25" s="87"/>
      <c r="S25" s="87"/>
      <c r="T25" s="87"/>
    </row>
    <row r="26" spans="2:20" ht="15.75">
      <c r="B26" s="103"/>
      <c r="C26" s="103"/>
      <c r="D26" s="103"/>
      <c r="E26" s="103"/>
      <c r="F26" s="103"/>
      <c r="G26" s="103"/>
      <c r="H26" s="103"/>
      <c r="I26" s="103"/>
      <c r="K26" s="104"/>
      <c r="L26" s="87"/>
      <c r="M26" s="87"/>
      <c r="N26" s="87"/>
      <c r="O26" s="87"/>
      <c r="P26" s="87"/>
      <c r="Q26" s="87"/>
      <c r="R26" s="87"/>
      <c r="S26" s="87"/>
      <c r="T26" s="87"/>
    </row>
    <row r="27" spans="2:20" ht="16.5" thickBot="1">
      <c r="B27" s="103"/>
      <c r="C27" s="103"/>
      <c r="D27" s="103"/>
      <c r="E27" s="103"/>
      <c r="F27" s="103"/>
      <c r="G27" s="103"/>
      <c r="H27" s="103"/>
      <c r="I27" s="103"/>
      <c r="K27" s="104"/>
      <c r="L27" s="87"/>
      <c r="M27" s="87"/>
      <c r="N27" s="87"/>
      <c r="O27" s="87"/>
      <c r="P27" s="87"/>
      <c r="Q27" s="87"/>
      <c r="R27" s="87"/>
      <c r="S27" s="87"/>
      <c r="T27" s="87"/>
    </row>
    <row r="28" spans="2:20" ht="15.75">
      <c r="B28" s="127" t="s">
        <v>66</v>
      </c>
      <c r="C28" s="126" t="s">
        <v>67</v>
      </c>
      <c r="D28" s="106"/>
      <c r="E28" s="106"/>
      <c r="F28" s="106"/>
      <c r="G28" s="106"/>
      <c r="H28" s="106"/>
      <c r="I28" s="107"/>
      <c r="K28" s="104"/>
      <c r="L28" s="87"/>
    </row>
    <row r="29" spans="2:20" ht="15">
      <c r="B29" s="96"/>
      <c r="C29" s="87"/>
      <c r="D29" s="87"/>
      <c r="E29" s="87"/>
      <c r="F29" s="87"/>
      <c r="G29" s="87"/>
      <c r="H29" s="87"/>
      <c r="I29" s="88"/>
      <c r="K29" s="104"/>
      <c r="L29" s="87"/>
    </row>
    <row r="30" spans="2:20" ht="15">
      <c r="B30" s="96"/>
      <c r="C30" s="87"/>
      <c r="D30" s="87"/>
      <c r="E30" s="87"/>
      <c r="F30" s="87"/>
      <c r="G30" s="87"/>
      <c r="H30" s="87"/>
      <c r="I30" s="88"/>
      <c r="K30" s="104"/>
      <c r="L30" s="87"/>
    </row>
    <row r="31" spans="2:20" ht="15">
      <c r="B31" s="96"/>
      <c r="C31" s="87"/>
      <c r="D31" s="87"/>
      <c r="E31" s="87"/>
      <c r="F31" s="87"/>
      <c r="G31" s="87"/>
      <c r="H31" s="87"/>
      <c r="I31" s="88"/>
      <c r="K31" s="104"/>
      <c r="L31" s="87"/>
    </row>
    <row r="32" spans="2:20" ht="18.75">
      <c r="B32" s="96"/>
      <c r="C32" s="87"/>
      <c r="D32" s="87"/>
      <c r="E32" s="87"/>
      <c r="F32" s="87"/>
      <c r="G32" s="87"/>
      <c r="H32" s="87"/>
      <c r="I32" s="88"/>
      <c r="K32" s="279" t="s">
        <v>68</v>
      </c>
      <c r="L32" s="279"/>
      <c r="M32" s="279"/>
      <c r="N32" s="279"/>
      <c r="O32" s="279"/>
      <c r="P32" s="279"/>
      <c r="Q32" s="279"/>
      <c r="R32" s="279"/>
      <c r="S32" s="279"/>
      <c r="T32" s="279"/>
    </row>
    <row r="33" spans="2:20" ht="18.75">
      <c r="B33" s="96"/>
      <c r="C33" s="87"/>
      <c r="D33" s="87"/>
      <c r="E33" s="87"/>
      <c r="F33" s="87"/>
      <c r="G33" s="87"/>
      <c r="H33" s="87"/>
      <c r="I33" s="88"/>
      <c r="K33" s="279" t="s">
        <v>85</v>
      </c>
      <c r="L33" s="279"/>
      <c r="M33" s="279"/>
      <c r="N33" s="279"/>
      <c r="O33" s="279"/>
      <c r="P33" s="279"/>
      <c r="Q33" s="279"/>
      <c r="R33" s="279"/>
      <c r="S33" s="279"/>
      <c r="T33" s="279"/>
    </row>
    <row r="34" spans="2:20">
      <c r="B34" s="96"/>
      <c r="C34" s="87"/>
      <c r="D34" s="87"/>
      <c r="E34" s="87"/>
      <c r="F34" s="87"/>
      <c r="G34" s="87"/>
      <c r="H34" s="87"/>
      <c r="I34" s="88"/>
      <c r="K34" s="87"/>
      <c r="L34" s="87"/>
    </row>
    <row r="35" spans="2:20" ht="15.75">
      <c r="B35" s="96"/>
      <c r="C35" s="87"/>
      <c r="D35" s="87"/>
      <c r="E35" s="87"/>
      <c r="F35" s="87"/>
      <c r="G35" s="87"/>
      <c r="H35" s="87"/>
      <c r="I35" s="88"/>
      <c r="K35" s="125" t="s">
        <v>98</v>
      </c>
      <c r="L35" s="138"/>
      <c r="M35" s="138"/>
      <c r="N35" s="138"/>
      <c r="O35" s="138"/>
      <c r="P35" s="110" t="s">
        <v>69</v>
      </c>
      <c r="Q35" s="110"/>
    </row>
    <row r="36" spans="2:20" ht="16.5" thickBot="1">
      <c r="B36" s="96"/>
      <c r="C36" s="87"/>
      <c r="D36" s="87"/>
      <c r="E36" s="87"/>
      <c r="F36" s="87"/>
      <c r="G36" s="87"/>
      <c r="H36" s="87"/>
      <c r="I36" s="88"/>
      <c r="K36" s="315" t="s">
        <v>99</v>
      </c>
      <c r="L36" s="315"/>
      <c r="M36" s="315"/>
      <c r="N36" s="315"/>
      <c r="O36" s="315"/>
      <c r="P36" s="110" t="s">
        <v>70</v>
      </c>
      <c r="Q36" s="112" t="s">
        <v>93</v>
      </c>
      <c r="R36" s="112"/>
    </row>
    <row r="37" spans="2:20" ht="24.95" customHeight="1">
      <c r="B37" s="96"/>
      <c r="C37" s="87"/>
      <c r="D37" s="87"/>
      <c r="E37" s="87"/>
      <c r="F37" s="87"/>
      <c r="G37" s="87"/>
      <c r="H37" s="87"/>
      <c r="I37" s="88"/>
      <c r="K37" s="237" t="s">
        <v>71</v>
      </c>
      <c r="L37" s="240" t="s">
        <v>72</v>
      </c>
      <c r="M37" s="241"/>
      <c r="N37" s="241"/>
      <c r="O37" s="241"/>
      <c r="P37" s="241"/>
      <c r="Q37" s="241"/>
      <c r="R37" s="241"/>
      <c r="S37" s="241"/>
      <c r="T37" s="242"/>
    </row>
    <row r="38" spans="2:20" ht="24.95" customHeight="1" thickBot="1">
      <c r="B38" s="113"/>
      <c r="C38" s="101"/>
      <c r="D38" s="101"/>
      <c r="E38" s="101"/>
      <c r="F38" s="101"/>
      <c r="G38" s="101"/>
      <c r="H38" s="101"/>
      <c r="I38" s="102"/>
      <c r="K38" s="238"/>
      <c r="L38" s="245" t="s">
        <v>73</v>
      </c>
      <c r="M38" s="246"/>
      <c r="N38" s="246"/>
      <c r="O38" s="247"/>
      <c r="P38" s="259" t="str">
        <f>SKP!H4</f>
        <v>dra. Dian</v>
      </c>
      <c r="Q38" s="260"/>
      <c r="R38" s="260"/>
      <c r="S38" s="260"/>
      <c r="T38" s="261"/>
    </row>
    <row r="39" spans="2:20" ht="24.95" customHeight="1">
      <c r="B39" s="105"/>
      <c r="C39" s="121"/>
      <c r="D39" s="121"/>
      <c r="E39" s="114" t="s">
        <v>94</v>
      </c>
      <c r="F39" s="121"/>
      <c r="G39" s="121"/>
      <c r="H39" s="121"/>
      <c r="I39" s="122"/>
      <c r="K39" s="238"/>
      <c r="L39" s="245" t="s">
        <v>74</v>
      </c>
      <c r="M39" s="246"/>
      <c r="N39" s="246"/>
      <c r="O39" s="247"/>
      <c r="P39" s="259">
        <f>SKP!H5</f>
        <v>53448888</v>
      </c>
      <c r="Q39" s="260"/>
      <c r="R39" s="260"/>
      <c r="S39" s="260"/>
      <c r="T39" s="261"/>
    </row>
    <row r="40" spans="2:20" ht="24.95" customHeight="1">
      <c r="B40" s="96"/>
      <c r="C40" s="123"/>
      <c r="D40" s="123"/>
      <c r="E40" s="243" t="s">
        <v>75</v>
      </c>
      <c r="F40" s="243"/>
      <c r="G40" s="243"/>
      <c r="H40" s="243"/>
      <c r="I40" s="244"/>
      <c r="K40" s="238"/>
      <c r="L40" s="245" t="s">
        <v>76</v>
      </c>
      <c r="M40" s="246"/>
      <c r="N40" s="246"/>
      <c r="O40" s="247"/>
      <c r="P40" s="259" t="str">
        <f>SKP!H6</f>
        <v>penata, III/C</v>
      </c>
      <c r="Q40" s="260"/>
      <c r="R40" s="260"/>
      <c r="S40" s="260"/>
      <c r="T40" s="261"/>
    </row>
    <row r="41" spans="2:20" ht="24.95" customHeight="1">
      <c r="B41" s="96"/>
      <c r="C41" s="123"/>
      <c r="D41" s="123"/>
      <c r="E41" s="123"/>
      <c r="F41" s="123"/>
      <c r="G41" s="123"/>
      <c r="H41" s="123"/>
      <c r="I41" s="124"/>
      <c r="K41" s="238"/>
      <c r="L41" s="245" t="s">
        <v>77</v>
      </c>
      <c r="M41" s="246"/>
      <c r="N41" s="246"/>
      <c r="O41" s="247"/>
      <c r="P41" s="259" t="str">
        <f>SKP!H7</f>
        <v>LEKTOR</v>
      </c>
      <c r="Q41" s="260"/>
      <c r="R41" s="260"/>
      <c r="S41" s="260"/>
      <c r="T41" s="261"/>
    </row>
    <row r="42" spans="2:20" ht="24.95" customHeight="1" thickBot="1">
      <c r="B42" s="96"/>
      <c r="C42" s="123"/>
      <c r="D42" s="123"/>
      <c r="E42" s="286" t="str">
        <f>SKP!A27</f>
        <v>DR.AGUS</v>
      </c>
      <c r="F42" s="286"/>
      <c r="G42" s="286"/>
      <c r="H42" s="286"/>
      <c r="I42" s="287"/>
      <c r="K42" s="239"/>
      <c r="L42" s="231" t="s">
        <v>78</v>
      </c>
      <c r="M42" s="232"/>
      <c r="N42" s="232"/>
      <c r="O42" s="233"/>
      <c r="P42" s="270" t="str">
        <f>SKP!H8</f>
        <v>UNIV. SANATA DHARMA</v>
      </c>
      <c r="Q42" s="271"/>
      <c r="R42" s="271"/>
      <c r="S42" s="271"/>
      <c r="T42" s="272"/>
    </row>
    <row r="43" spans="2:20" ht="24.95" customHeight="1">
      <c r="B43" s="96"/>
      <c r="C43" s="123"/>
      <c r="D43" s="123"/>
      <c r="E43" s="262">
        <f>SKP!A28</f>
        <v>788888</v>
      </c>
      <c r="F43" s="262"/>
      <c r="G43" s="262"/>
      <c r="H43" s="262"/>
      <c r="I43" s="263"/>
      <c r="K43" s="237" t="s">
        <v>79</v>
      </c>
      <c r="L43" s="240" t="s">
        <v>75</v>
      </c>
      <c r="M43" s="241"/>
      <c r="N43" s="241"/>
      <c r="O43" s="241"/>
      <c r="P43" s="241"/>
      <c r="Q43" s="241"/>
      <c r="R43" s="241"/>
      <c r="S43" s="241"/>
      <c r="T43" s="242"/>
    </row>
    <row r="44" spans="2:20" ht="24.95" customHeight="1">
      <c r="B44" s="108" t="s">
        <v>80</v>
      </c>
      <c r="C44" s="109" t="s">
        <v>95</v>
      </c>
      <c r="D44" s="123"/>
      <c r="E44" s="115"/>
      <c r="F44" s="115"/>
      <c r="G44" s="115"/>
      <c r="H44" s="115"/>
      <c r="I44" s="116"/>
      <c r="K44" s="238"/>
      <c r="L44" s="245" t="s">
        <v>73</v>
      </c>
      <c r="M44" s="246"/>
      <c r="N44" s="246"/>
      <c r="O44" s="247"/>
      <c r="P44" s="264" t="str">
        <f>SKP!C4</f>
        <v>DR.AGUS</v>
      </c>
      <c r="Q44" s="265"/>
      <c r="R44" s="265"/>
      <c r="S44" s="265"/>
      <c r="T44" s="266"/>
    </row>
    <row r="45" spans="2:20" ht="24.95" customHeight="1">
      <c r="B45" s="108"/>
      <c r="C45" s="267" t="s">
        <v>81</v>
      </c>
      <c r="D45" s="267"/>
      <c r="E45" s="267"/>
      <c r="F45" s="123"/>
      <c r="G45" s="123"/>
      <c r="H45" s="123"/>
      <c r="I45" s="124"/>
      <c r="K45" s="238"/>
      <c r="L45" s="245" t="s">
        <v>74</v>
      </c>
      <c r="M45" s="246"/>
      <c r="N45" s="246"/>
      <c r="O45" s="247"/>
      <c r="P45" s="264">
        <f>SKP!C5</f>
        <v>788888</v>
      </c>
      <c r="Q45" s="265"/>
      <c r="R45" s="265"/>
      <c r="S45" s="265"/>
      <c r="T45" s="266"/>
    </row>
    <row r="46" spans="2:20" ht="24.95" customHeight="1">
      <c r="B46" s="96"/>
      <c r="C46" s="117"/>
      <c r="D46" s="111"/>
      <c r="E46" s="111"/>
      <c r="F46" s="123"/>
      <c r="G46" s="123"/>
      <c r="H46" s="123"/>
      <c r="I46" s="124"/>
      <c r="K46" s="238"/>
      <c r="L46" s="245" t="s">
        <v>76</v>
      </c>
      <c r="M46" s="246"/>
      <c r="N46" s="246"/>
      <c r="O46" s="247"/>
      <c r="P46" s="264" t="str">
        <f>SKP!C6</f>
        <v>PENATA MUDA, III/A</v>
      </c>
      <c r="Q46" s="265"/>
      <c r="R46" s="265"/>
      <c r="S46" s="265"/>
      <c r="T46" s="266"/>
    </row>
    <row r="47" spans="2:20" ht="24.95" customHeight="1">
      <c r="B47" s="96"/>
      <c r="C47" s="268" t="str">
        <f>SKP!G27</f>
        <v>dra. Dian</v>
      </c>
      <c r="D47" s="268"/>
      <c r="E47" s="268"/>
      <c r="F47" s="123"/>
      <c r="G47" s="123"/>
      <c r="H47" s="123"/>
      <c r="I47" s="124"/>
      <c r="K47" s="238"/>
      <c r="L47" s="245" t="s">
        <v>77</v>
      </c>
      <c r="M47" s="246"/>
      <c r="N47" s="246"/>
      <c r="O47" s="247"/>
      <c r="P47" s="264" t="str">
        <f>SKP!C7</f>
        <v>KAPRODI  BHS INGGRIS</v>
      </c>
      <c r="Q47" s="265"/>
      <c r="R47" s="265"/>
      <c r="S47" s="265"/>
      <c r="T47" s="266"/>
    </row>
    <row r="48" spans="2:20" ht="24.95" customHeight="1" thickBot="1">
      <c r="B48" s="96"/>
      <c r="C48" s="269">
        <f>SKP!G28</f>
        <v>53448888</v>
      </c>
      <c r="D48" s="269"/>
      <c r="E48" s="269"/>
      <c r="F48" s="123"/>
      <c r="G48" s="123"/>
      <c r="H48" s="123"/>
      <c r="I48" s="124"/>
      <c r="K48" s="239"/>
      <c r="L48" s="231" t="s">
        <v>78</v>
      </c>
      <c r="M48" s="232"/>
      <c r="N48" s="232"/>
      <c r="O48" s="233"/>
      <c r="P48" s="254" t="str">
        <f>SKP!C8</f>
        <v>UNIV. SANATA DHARMA</v>
      </c>
      <c r="Q48" s="255"/>
      <c r="R48" s="255"/>
      <c r="S48" s="255"/>
      <c r="T48" s="256"/>
    </row>
    <row r="49" spans="2:20" ht="24.95" customHeight="1">
      <c r="B49" s="96"/>
      <c r="C49" s="118"/>
      <c r="D49" s="119" t="s">
        <v>96</v>
      </c>
      <c r="E49" s="119"/>
      <c r="F49" s="123"/>
      <c r="G49" s="123"/>
      <c r="H49" s="123"/>
      <c r="I49" s="124"/>
      <c r="K49" s="237" t="s">
        <v>82</v>
      </c>
      <c r="L49" s="240" t="s">
        <v>83</v>
      </c>
      <c r="M49" s="241"/>
      <c r="N49" s="241"/>
      <c r="O49" s="241"/>
      <c r="P49" s="241"/>
      <c r="Q49" s="241"/>
      <c r="R49" s="241"/>
      <c r="S49" s="241"/>
      <c r="T49" s="242"/>
    </row>
    <row r="50" spans="2:20" ht="24.95" customHeight="1">
      <c r="B50" s="96"/>
      <c r="C50" s="120"/>
      <c r="D50" s="120"/>
      <c r="E50" s="243" t="s">
        <v>83</v>
      </c>
      <c r="F50" s="243"/>
      <c r="G50" s="243"/>
      <c r="H50" s="243"/>
      <c r="I50" s="244"/>
      <c r="K50" s="238"/>
      <c r="L50" s="245" t="s">
        <v>73</v>
      </c>
      <c r="M50" s="246"/>
      <c r="N50" s="246"/>
      <c r="O50" s="247"/>
      <c r="P50" s="248" t="s">
        <v>122</v>
      </c>
      <c r="Q50" s="249"/>
      <c r="R50" s="249"/>
      <c r="S50" s="249"/>
      <c r="T50" s="250"/>
    </row>
    <row r="51" spans="2:20" ht="24.95" customHeight="1">
      <c r="B51" s="96"/>
      <c r="C51" s="123"/>
      <c r="D51" s="123"/>
      <c r="E51" s="123"/>
      <c r="F51" s="123"/>
      <c r="G51" s="123"/>
      <c r="H51" s="123"/>
      <c r="I51" s="124"/>
      <c r="K51" s="238"/>
      <c r="L51" s="245" t="s">
        <v>74</v>
      </c>
      <c r="M51" s="246"/>
      <c r="N51" s="246"/>
      <c r="O51" s="247"/>
      <c r="P51" s="251">
        <v>9999</v>
      </c>
      <c r="Q51" s="249"/>
      <c r="R51" s="249"/>
      <c r="S51" s="249"/>
      <c r="T51" s="250"/>
    </row>
    <row r="52" spans="2:20" ht="24.95" customHeight="1">
      <c r="B52" s="96"/>
      <c r="C52" s="123"/>
      <c r="D52" s="123"/>
      <c r="E52" s="252" t="str">
        <f>P50</f>
        <v>pdt. Candra,m.h</v>
      </c>
      <c r="F52" s="252"/>
      <c r="G52" s="252"/>
      <c r="H52" s="252"/>
      <c r="I52" s="253"/>
      <c r="K52" s="238"/>
      <c r="L52" s="245" t="s">
        <v>76</v>
      </c>
      <c r="M52" s="246"/>
      <c r="N52" s="246"/>
      <c r="O52" s="247"/>
      <c r="P52" s="248" t="s">
        <v>120</v>
      </c>
      <c r="Q52" s="249"/>
      <c r="R52" s="249"/>
      <c r="S52" s="249"/>
      <c r="T52" s="250"/>
    </row>
    <row r="53" spans="2:20" ht="24.95" customHeight="1">
      <c r="B53" s="96"/>
      <c r="C53" s="123"/>
      <c r="D53" s="123"/>
      <c r="E53" s="257">
        <f>P51</f>
        <v>9999</v>
      </c>
      <c r="F53" s="257"/>
      <c r="G53" s="257"/>
      <c r="H53" s="257"/>
      <c r="I53" s="258"/>
      <c r="K53" s="238"/>
      <c r="L53" s="245" t="s">
        <v>77</v>
      </c>
      <c r="M53" s="246"/>
      <c r="N53" s="246"/>
      <c r="O53" s="247"/>
      <c r="P53" s="248" t="s">
        <v>121</v>
      </c>
      <c r="Q53" s="249"/>
      <c r="R53" s="249"/>
      <c r="S53" s="249"/>
      <c r="T53" s="250"/>
    </row>
    <row r="54" spans="2:20" ht="24.95" customHeight="1" thickBot="1">
      <c r="B54" s="113"/>
      <c r="C54" s="101"/>
      <c r="D54" s="101"/>
      <c r="E54" s="101"/>
      <c r="F54" s="101"/>
      <c r="G54" s="101"/>
      <c r="H54" s="101"/>
      <c r="I54" s="102"/>
      <c r="K54" s="239"/>
      <c r="L54" s="231" t="s">
        <v>78</v>
      </c>
      <c r="M54" s="232"/>
      <c r="N54" s="232"/>
      <c r="O54" s="233"/>
      <c r="P54" s="234" t="s">
        <v>103</v>
      </c>
      <c r="Q54" s="235"/>
      <c r="R54" s="235"/>
      <c r="S54" s="235"/>
      <c r="T54" s="236"/>
    </row>
  </sheetData>
  <mergeCells count="86">
    <mergeCell ref="K36:O36"/>
    <mergeCell ref="K3:T3"/>
    <mergeCell ref="C4:D4"/>
    <mergeCell ref="K4:T4"/>
    <mergeCell ref="C5:C13"/>
    <mergeCell ref="D5:E5"/>
    <mergeCell ref="G5:H5"/>
    <mergeCell ref="D6:E6"/>
    <mergeCell ref="G6:H6"/>
    <mergeCell ref="K11:T11"/>
    <mergeCell ref="D12:E12"/>
    <mergeCell ref="G12:H12"/>
    <mergeCell ref="K12:T12"/>
    <mergeCell ref="D7:E7"/>
    <mergeCell ref="G7:H7"/>
    <mergeCell ref="D8:E8"/>
    <mergeCell ref="G8:H8"/>
    <mergeCell ref="D9:E9"/>
    <mergeCell ref="G9:H9"/>
    <mergeCell ref="B17:I17"/>
    <mergeCell ref="D10:E10"/>
    <mergeCell ref="G10:H10"/>
    <mergeCell ref="D11:E11"/>
    <mergeCell ref="G11:H11"/>
    <mergeCell ref="B3:B13"/>
    <mergeCell ref="C3:H3"/>
    <mergeCell ref="D13:E13"/>
    <mergeCell ref="K13:T13"/>
    <mergeCell ref="B14:H14"/>
    <mergeCell ref="B15:H15"/>
    <mergeCell ref="B16:I16"/>
    <mergeCell ref="B18:I18"/>
    <mergeCell ref="B19:I19"/>
    <mergeCell ref="B20:I20"/>
    <mergeCell ref="B21:I21"/>
    <mergeCell ref="B22:I22"/>
    <mergeCell ref="E42:I42"/>
    <mergeCell ref="L42:O42"/>
    <mergeCell ref="P42:T42"/>
    <mergeCell ref="K23:T23"/>
    <mergeCell ref="B24:I24"/>
    <mergeCell ref="K32:T32"/>
    <mergeCell ref="K33:T33"/>
    <mergeCell ref="K37:K42"/>
    <mergeCell ref="L37:T37"/>
    <mergeCell ref="L38:O38"/>
    <mergeCell ref="P38:T38"/>
    <mergeCell ref="L39:O39"/>
    <mergeCell ref="P39:T39"/>
    <mergeCell ref="B23:I23"/>
    <mergeCell ref="E40:I40"/>
    <mergeCell ref="L40:O40"/>
    <mergeCell ref="P40:T40"/>
    <mergeCell ref="L41:O41"/>
    <mergeCell ref="P41:T41"/>
    <mergeCell ref="E43:I43"/>
    <mergeCell ref="K43:K48"/>
    <mergeCell ref="L43:T43"/>
    <mergeCell ref="L44:O44"/>
    <mergeCell ref="P44:T44"/>
    <mergeCell ref="C45:E45"/>
    <mergeCell ref="L45:O45"/>
    <mergeCell ref="P45:T45"/>
    <mergeCell ref="L46:O46"/>
    <mergeCell ref="P46:T46"/>
    <mergeCell ref="C47:E47"/>
    <mergeCell ref="L47:O47"/>
    <mergeCell ref="P47:T47"/>
    <mergeCell ref="C48:E48"/>
    <mergeCell ref="L48:O48"/>
    <mergeCell ref="P48:T48"/>
    <mergeCell ref="E53:I53"/>
    <mergeCell ref="L53:O53"/>
    <mergeCell ref="P53:T53"/>
    <mergeCell ref="L54:O54"/>
    <mergeCell ref="P54:T54"/>
    <mergeCell ref="K49:K54"/>
    <mergeCell ref="L49:T49"/>
    <mergeCell ref="E50:I50"/>
    <mergeCell ref="L50:O50"/>
    <mergeCell ref="P50:T50"/>
    <mergeCell ref="L51:O51"/>
    <mergeCell ref="P51:T51"/>
    <mergeCell ref="E52:I52"/>
    <mergeCell ref="L52:O52"/>
    <mergeCell ref="P52:T52"/>
  </mergeCells>
  <pageMargins left="0.19685039370078741" right="0.19685039370078741" top="0.19685039370078741" bottom="0.19685039370078741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SKP</vt:lpstr>
      <vt:lpstr>PENGUKURAN</vt:lpstr>
      <vt:lpstr>PENILAIAN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Tego</cp:lastModifiedBy>
  <cp:lastPrinted>2015-06-04T05:43:31Z</cp:lastPrinted>
  <dcterms:created xsi:type="dcterms:W3CDTF">2010-10-07T03:41:24Z</dcterms:created>
  <dcterms:modified xsi:type="dcterms:W3CDTF">2017-10-28T04:10:58Z</dcterms:modified>
</cp:coreProperties>
</file>